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30"/>
  <workbookPr/>
  <mc:AlternateContent xmlns:mc="http://schemas.openxmlformats.org/markup-compatibility/2006">
    <mc:Choice Requires="x15">
      <x15ac:absPath xmlns:x15ac="http://schemas.microsoft.com/office/spreadsheetml/2010/11/ac" url="M:\Publico\Licitação\LICITAÇÃO 2024\Edital 021_2024 - PCE 011_2024 - Clínico Geral 20h\"/>
    </mc:Choice>
  </mc:AlternateContent>
  <xr:revisionPtr revIDLastSave="0" documentId="13_ncr:1_{749D97D9-F651-4005-B1B4-C30C7AA3CA58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Farmacêutica 40h" sheetId="8" state="hidden" r:id="rId1"/>
    <sheet name="Enfermeira 40h" sheetId="7" state="hidden" r:id="rId2"/>
    <sheet name="Assist. Social 30h" sheetId="6" state="hidden" r:id="rId3"/>
    <sheet name="Dentista 40h" sheetId="9" state="hidden" r:id="rId4"/>
    <sheet name="Clínico Geral" sheetId="10" r:id="rId5"/>
    <sheet name="Planilha Modelo" sheetId="5" state="hidden" r:id="rId6"/>
    <sheet name="Planilha 40% insalubre" sheetId="4" state="hidden" r:id="rId7"/>
    <sheet name=" Planilha 20% insalubre" sheetId="1" state="hidden" r:id="rId8"/>
    <sheet name="Uniformes" sheetId="2" state="hidden" r:id="rId9"/>
    <sheet name="Materiais e Equipamentos" sheetId="3" state="hidden" r:id="rId10"/>
  </sheets>
  <definedNames>
    <definedName name="_xlnm.Print_Area" localSheetId="7">' Planilha 20% insalubre'!$A$1:$F$158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8" i="10" l="1"/>
  <c r="G61" i="3"/>
  <c r="I61" i="3" s="1"/>
  <c r="I60" i="3"/>
  <c r="G60" i="3"/>
  <c r="G59" i="3"/>
  <c r="I59" i="3" s="1"/>
  <c r="G58" i="3"/>
  <c r="I58" i="3" s="1"/>
  <c r="G57" i="3"/>
  <c r="I57" i="3" s="1"/>
  <c r="I56" i="3"/>
  <c r="G56" i="3"/>
  <c r="G55" i="3"/>
  <c r="I55" i="3" s="1"/>
  <c r="G54" i="3"/>
  <c r="I54" i="3" s="1"/>
  <c r="F50" i="3"/>
  <c r="E18" i="2"/>
  <c r="D18" i="2"/>
  <c r="C18" i="2"/>
  <c r="B18" i="2"/>
  <c r="F15" i="2"/>
  <c r="D151" i="1"/>
  <c r="D133" i="1"/>
  <c r="D132" i="1" s="1"/>
  <c r="D111" i="1"/>
  <c r="E108" i="1"/>
  <c r="D96" i="1"/>
  <c r="E96" i="1" s="1"/>
  <c r="E95" i="1"/>
  <c r="E89" i="1"/>
  <c r="D83" i="1"/>
  <c r="D78" i="1"/>
  <c r="D112" i="1" s="1"/>
  <c r="E76" i="1"/>
  <c r="E74" i="1"/>
  <c r="E72" i="1"/>
  <c r="E70" i="1"/>
  <c r="D50" i="1"/>
  <c r="D152" i="1" s="1"/>
  <c r="D36" i="1"/>
  <c r="E105" i="1" s="1"/>
  <c r="D31" i="1"/>
  <c r="D22" i="1"/>
  <c r="D20" i="1"/>
  <c r="D133" i="4"/>
  <c r="D132" i="4" s="1"/>
  <c r="D111" i="4"/>
  <c r="D96" i="4"/>
  <c r="D83" i="4"/>
  <c r="D78" i="4"/>
  <c r="D50" i="4"/>
  <c r="D150" i="4" s="1"/>
  <c r="D31" i="4"/>
  <c r="D36" i="4" s="1"/>
  <c r="D22" i="4"/>
  <c r="D20" i="4"/>
  <c r="C92" i="5"/>
  <c r="C90" i="5"/>
  <c r="C89" i="5"/>
  <c r="C88" i="5"/>
  <c r="C87" i="5"/>
  <c r="C86" i="5"/>
  <c r="C85" i="5"/>
  <c r="AD80" i="5"/>
  <c r="Y80" i="5"/>
  <c r="Y78" i="5"/>
  <c r="AD78" i="5" s="1"/>
  <c r="V73" i="5"/>
  <c r="Y71" i="5"/>
  <c r="AD71" i="5" s="1"/>
  <c r="Y70" i="5"/>
  <c r="AD70" i="5" s="1"/>
  <c r="Y69" i="5"/>
  <c r="Y67" i="5" s="1"/>
  <c r="Y90" i="5" s="1"/>
  <c r="AD90" i="5" s="1"/>
  <c r="AD68" i="5"/>
  <c r="V67" i="5"/>
  <c r="Y64" i="5"/>
  <c r="AD64" i="5" s="1"/>
  <c r="V52" i="5"/>
  <c r="V36" i="5"/>
  <c r="Y34" i="5"/>
  <c r="AD34" i="5" s="1"/>
  <c r="Y33" i="5"/>
  <c r="AD33" i="5" s="1"/>
  <c r="AD32" i="5"/>
  <c r="Y32" i="5"/>
  <c r="Y31" i="5"/>
  <c r="AD31" i="5" s="1"/>
  <c r="AD30" i="5"/>
  <c r="AD29" i="5"/>
  <c r="AD28" i="5"/>
  <c r="V27" i="5"/>
  <c r="AD25" i="5"/>
  <c r="Y25" i="5"/>
  <c r="Y24" i="5"/>
  <c r="AD24" i="5" s="1"/>
  <c r="AD23" i="5"/>
  <c r="Y23" i="5"/>
  <c r="Y22" i="5"/>
  <c r="AD22" i="5" s="1"/>
  <c r="Y21" i="5"/>
  <c r="AD21" i="5" s="1"/>
  <c r="AD20" i="5"/>
  <c r="Y20" i="5"/>
  <c r="AD19" i="5"/>
  <c r="V18" i="5"/>
  <c r="C94" i="10"/>
  <c r="C92" i="10"/>
  <c r="C91" i="10"/>
  <c r="C90" i="10"/>
  <c r="C89" i="10"/>
  <c r="C88" i="10"/>
  <c r="C87" i="10"/>
  <c r="Y82" i="10"/>
  <c r="AD82" i="10" s="1"/>
  <c r="Y80" i="10"/>
  <c r="AD80" i="10" s="1"/>
  <c r="Y73" i="10"/>
  <c r="AD73" i="10" s="1"/>
  <c r="Y72" i="10"/>
  <c r="AD72" i="10" s="1"/>
  <c r="Y71" i="10"/>
  <c r="AD71" i="10" s="1"/>
  <c r="AD70" i="10"/>
  <c r="V69" i="10"/>
  <c r="Y66" i="10"/>
  <c r="AD66" i="10" s="1"/>
  <c r="Y36" i="10"/>
  <c r="AD36" i="10" s="1"/>
  <c r="Y35" i="10"/>
  <c r="AD35" i="10" s="1"/>
  <c r="Y34" i="10"/>
  <c r="AD34" i="10" s="1"/>
  <c r="Y33" i="10"/>
  <c r="AD33" i="10" s="1"/>
  <c r="AD32" i="10"/>
  <c r="AD31" i="10"/>
  <c r="AD30" i="10"/>
  <c r="V29" i="10"/>
  <c r="Y27" i="10"/>
  <c r="AD27" i="10" s="1"/>
  <c r="Y26" i="10"/>
  <c r="AD26" i="10" s="1"/>
  <c r="Y25" i="10"/>
  <c r="AD25" i="10" s="1"/>
  <c r="Y24" i="10"/>
  <c r="AD24" i="10" s="1"/>
  <c r="Y23" i="10"/>
  <c r="AD23" i="10" s="1"/>
  <c r="AD21" i="10"/>
  <c r="C95" i="9"/>
  <c r="C93" i="9"/>
  <c r="C92" i="9"/>
  <c r="C91" i="9"/>
  <c r="C90" i="9"/>
  <c r="C89" i="9"/>
  <c r="C88" i="9"/>
  <c r="Y83" i="9"/>
  <c r="AD83" i="9" s="1"/>
  <c r="Y81" i="9"/>
  <c r="AD81" i="9" s="1"/>
  <c r="V76" i="9"/>
  <c r="Y74" i="9"/>
  <c r="Y70" i="9" s="1"/>
  <c r="Y93" i="9" s="1"/>
  <c r="AD93" i="9" s="1"/>
  <c r="Y73" i="9"/>
  <c r="AD73" i="9" s="1"/>
  <c r="AD72" i="9"/>
  <c r="Y72" i="9"/>
  <c r="AD71" i="9"/>
  <c r="V70" i="9"/>
  <c r="V68" i="9"/>
  <c r="V61" i="9" s="1"/>
  <c r="AD67" i="9"/>
  <c r="Y67" i="9"/>
  <c r="V55" i="9"/>
  <c r="V39" i="9"/>
  <c r="AD37" i="9"/>
  <c r="Y37" i="9"/>
  <c r="Y36" i="9"/>
  <c r="AD36" i="9" s="1"/>
  <c r="Y35" i="9"/>
  <c r="AD35" i="9" s="1"/>
  <c r="Y34" i="9"/>
  <c r="AD34" i="9" s="1"/>
  <c r="AD33" i="9"/>
  <c r="AD32" i="9"/>
  <c r="AD31" i="9"/>
  <c r="V30" i="9"/>
  <c r="Y28" i="9"/>
  <c r="AD28" i="9" s="1"/>
  <c r="AD27" i="9"/>
  <c r="Y27" i="9"/>
  <c r="Y26" i="9"/>
  <c r="AD26" i="9" s="1"/>
  <c r="Y25" i="9"/>
  <c r="AD25" i="9" s="1"/>
  <c r="Y24" i="9"/>
  <c r="AD24" i="9" s="1"/>
  <c r="AD23" i="9"/>
  <c r="Y23" i="9"/>
  <c r="AD22" i="9"/>
  <c r="V21" i="9"/>
  <c r="C94" i="6"/>
  <c r="C92" i="6"/>
  <c r="C91" i="6"/>
  <c r="C90" i="6"/>
  <c r="C89" i="6"/>
  <c r="C88" i="6"/>
  <c r="C87" i="6"/>
  <c r="Y82" i="6"/>
  <c r="AD82" i="6" s="1"/>
  <c r="Y80" i="6"/>
  <c r="AD80" i="6" s="1"/>
  <c r="V75" i="6"/>
  <c r="Y73" i="6"/>
  <c r="AD72" i="6"/>
  <c r="Y72" i="6"/>
  <c r="Y71" i="6"/>
  <c r="AD71" i="6" s="1"/>
  <c r="AD70" i="6"/>
  <c r="V69" i="6"/>
  <c r="Y66" i="6"/>
  <c r="AD66" i="6" s="1"/>
  <c r="V54" i="6"/>
  <c r="V38" i="6"/>
  <c r="V52" i="6" s="1"/>
  <c r="Y36" i="6"/>
  <c r="AD36" i="6" s="1"/>
  <c r="AD35" i="6"/>
  <c r="Y35" i="6"/>
  <c r="Y34" i="6"/>
  <c r="AD34" i="6" s="1"/>
  <c r="Y33" i="6"/>
  <c r="AD33" i="6" s="1"/>
  <c r="AD32" i="6"/>
  <c r="AD31" i="6"/>
  <c r="Y30" i="6"/>
  <c r="V29" i="6"/>
  <c r="Y27" i="6"/>
  <c r="AD27" i="6" s="1"/>
  <c r="Y26" i="6"/>
  <c r="AD26" i="6" s="1"/>
  <c r="Y25" i="6"/>
  <c r="AD25" i="6" s="1"/>
  <c r="Y24" i="6"/>
  <c r="Y20" i="6" s="1"/>
  <c r="AD23" i="6"/>
  <c r="Y23" i="6"/>
  <c r="Y22" i="6"/>
  <c r="AD22" i="6" s="1"/>
  <c r="AD21" i="6"/>
  <c r="V20" i="6"/>
  <c r="C95" i="7"/>
  <c r="C93" i="7"/>
  <c r="C92" i="7"/>
  <c r="C91" i="7"/>
  <c r="C90" i="7"/>
  <c r="C89" i="7"/>
  <c r="C88" i="7"/>
  <c r="Y83" i="7"/>
  <c r="AD83" i="7" s="1"/>
  <c r="Y81" i="7"/>
  <c r="AD81" i="7" s="1"/>
  <c r="V76" i="7"/>
  <c r="Y74" i="7"/>
  <c r="AD74" i="7" s="1"/>
  <c r="Y73" i="7"/>
  <c r="AD73" i="7" s="1"/>
  <c r="Y72" i="7"/>
  <c r="AD72" i="7" s="1"/>
  <c r="AD71" i="7"/>
  <c r="V70" i="7"/>
  <c r="AD67" i="7"/>
  <c r="Y67" i="7"/>
  <c r="V55" i="7"/>
  <c r="V39" i="7"/>
  <c r="V68" i="7" s="1"/>
  <c r="V61" i="7" s="1"/>
  <c r="Y37" i="7"/>
  <c r="AD37" i="7" s="1"/>
  <c r="Y36" i="7"/>
  <c r="AD36" i="7" s="1"/>
  <c r="Y35" i="7"/>
  <c r="AD35" i="7" s="1"/>
  <c r="Y34" i="7"/>
  <c r="AD33" i="7"/>
  <c r="AD32" i="7"/>
  <c r="AD31" i="7"/>
  <c r="V30" i="7"/>
  <c r="Y28" i="7"/>
  <c r="AD28" i="7" s="1"/>
  <c r="Y27" i="7"/>
  <c r="AD27" i="7" s="1"/>
  <c r="Y26" i="7"/>
  <c r="Y25" i="7"/>
  <c r="AD25" i="7" s="1"/>
  <c r="Y24" i="7"/>
  <c r="AD24" i="7" s="1"/>
  <c r="Y23" i="7"/>
  <c r="AD23" i="7" s="1"/>
  <c r="AD22" i="7"/>
  <c r="V21" i="7"/>
  <c r="C94" i="8"/>
  <c r="C92" i="8"/>
  <c r="C91" i="8"/>
  <c r="C90" i="8"/>
  <c r="C89" i="8"/>
  <c r="C88" i="8"/>
  <c r="C87" i="8"/>
  <c r="AD82" i="8"/>
  <c r="Y82" i="8"/>
  <c r="Y80" i="8"/>
  <c r="AD80" i="8" s="1"/>
  <c r="V75" i="8"/>
  <c r="Y73" i="8"/>
  <c r="AD73" i="8" s="1"/>
  <c r="Y72" i="8"/>
  <c r="AD72" i="8" s="1"/>
  <c r="Y71" i="8"/>
  <c r="AD71" i="8" s="1"/>
  <c r="AD70" i="8"/>
  <c r="Y69" i="8"/>
  <c r="Y92" i="8" s="1"/>
  <c r="AD92" i="8" s="1"/>
  <c r="V69" i="8"/>
  <c r="Y66" i="8"/>
  <c r="AD66" i="8" s="1"/>
  <c r="V60" i="8"/>
  <c r="V54" i="8"/>
  <c r="V38" i="8"/>
  <c r="V67" i="8" s="1"/>
  <c r="Y36" i="8"/>
  <c r="Y35" i="8"/>
  <c r="AD35" i="8" s="1"/>
  <c r="Y34" i="8"/>
  <c r="AD34" i="8" s="1"/>
  <c r="AD33" i="8"/>
  <c r="AD32" i="8"/>
  <c r="AD31" i="8"/>
  <c r="AD30" i="8"/>
  <c r="V29" i="8"/>
  <c r="Y27" i="8"/>
  <c r="Y26" i="8"/>
  <c r="AD26" i="8" s="1"/>
  <c r="Y25" i="8"/>
  <c r="AD25" i="8" s="1"/>
  <c r="AD24" i="8"/>
  <c r="Y24" i="8"/>
  <c r="Y23" i="8"/>
  <c r="AD23" i="8" s="1"/>
  <c r="Y22" i="8"/>
  <c r="AD22" i="8" s="1"/>
  <c r="AD21" i="8"/>
  <c r="V20" i="8"/>
  <c r="D113" i="1" l="1"/>
  <c r="E112" i="1"/>
  <c r="V53" i="7"/>
  <c r="E82" i="1"/>
  <c r="E83" i="1" s="1"/>
  <c r="E97" i="1"/>
  <c r="V58" i="7"/>
  <c r="E98" i="1"/>
  <c r="Y69" i="6"/>
  <c r="Y92" i="6" s="1"/>
  <c r="AD92" i="6" s="1"/>
  <c r="AD30" i="9"/>
  <c r="AD27" i="5"/>
  <c r="D99" i="1"/>
  <c r="Y29" i="8"/>
  <c r="Y88" i="8" s="1"/>
  <c r="AD88" i="8" s="1"/>
  <c r="D84" i="1"/>
  <c r="E71" i="1"/>
  <c r="E100" i="1"/>
  <c r="AD21" i="9"/>
  <c r="V52" i="8"/>
  <c r="Y52" i="8" s="1"/>
  <c r="AD52" i="8" s="1"/>
  <c r="Y30" i="7"/>
  <c r="Y89" i="7" s="1"/>
  <c r="AD89" i="7" s="1"/>
  <c r="Y21" i="9"/>
  <c r="E106" i="1"/>
  <c r="Y54" i="8"/>
  <c r="AD54" i="8" s="1"/>
  <c r="E73" i="1"/>
  <c r="E107" i="1"/>
  <c r="AD18" i="5"/>
  <c r="Y20" i="8"/>
  <c r="AD70" i="7"/>
  <c r="Y29" i="6"/>
  <c r="Y88" i="6" s="1"/>
  <c r="AD88" i="6" s="1"/>
  <c r="Y21" i="7"/>
  <c r="Y18" i="5"/>
  <c r="E75" i="1"/>
  <c r="D90" i="1"/>
  <c r="D91" i="1" s="1"/>
  <c r="E109" i="1"/>
  <c r="E78" i="1"/>
  <c r="D119" i="1" s="1"/>
  <c r="I62" i="3"/>
  <c r="D60" i="4" s="1"/>
  <c r="D62" i="4" s="1"/>
  <c r="D151" i="4" s="1"/>
  <c r="Y69" i="10"/>
  <c r="Y92" i="10" s="1"/>
  <c r="AD92" i="10" s="1"/>
  <c r="AD88" i="10"/>
  <c r="Y40" i="10"/>
  <c r="AD40" i="10" s="1"/>
  <c r="Y52" i="6"/>
  <c r="AD52" i="6" s="1"/>
  <c r="E97" i="4"/>
  <c r="E71" i="4"/>
  <c r="E107" i="4"/>
  <c r="E95" i="4"/>
  <c r="E109" i="4"/>
  <c r="E96" i="4"/>
  <c r="E70" i="4"/>
  <c r="E108" i="4"/>
  <c r="E82" i="4"/>
  <c r="E83" i="4" s="1"/>
  <c r="E100" i="4"/>
  <c r="E74" i="4"/>
  <c r="E73" i="4"/>
  <c r="D149" i="4"/>
  <c r="E98" i="4"/>
  <c r="E72" i="4"/>
  <c r="E75" i="4"/>
  <c r="E76" i="4"/>
  <c r="E77" i="4"/>
  <c r="E89" i="4"/>
  <c r="E105" i="4"/>
  <c r="E111" i="4" s="1"/>
  <c r="E106" i="4"/>
  <c r="Y62" i="8"/>
  <c r="AD62" i="8" s="1"/>
  <c r="Y56" i="8"/>
  <c r="AD56" i="8" s="1"/>
  <c r="Y51" i="8"/>
  <c r="AD51" i="8" s="1"/>
  <c r="Y45" i="8"/>
  <c r="AD45" i="8" s="1"/>
  <c r="Y39" i="8"/>
  <c r="Y61" i="8"/>
  <c r="Y55" i="8"/>
  <c r="AD55" i="8" s="1"/>
  <c r="Y44" i="8"/>
  <c r="AD44" i="8" s="1"/>
  <c r="Y58" i="8"/>
  <c r="AD58" i="8" s="1"/>
  <c r="Y43" i="8"/>
  <c r="AD43" i="8" s="1"/>
  <c r="Y53" i="8"/>
  <c r="AD53" i="8" s="1"/>
  <c r="Y87" i="8"/>
  <c r="Y65" i="8"/>
  <c r="AD65" i="8" s="1"/>
  <c r="Y42" i="8"/>
  <c r="AD42" i="8" s="1"/>
  <c r="Y64" i="8"/>
  <c r="AD64" i="8" s="1"/>
  <c r="Y49" i="8"/>
  <c r="Y41" i="8"/>
  <c r="AD41" i="8" s="1"/>
  <c r="Y63" i="8"/>
  <c r="AD63" i="8" s="1"/>
  <c r="Y40" i="8"/>
  <c r="AD40" i="8" s="1"/>
  <c r="Y46" i="8"/>
  <c r="AD46" i="8" s="1"/>
  <c r="Y62" i="7"/>
  <c r="Y56" i="7"/>
  <c r="AD56" i="7" s="1"/>
  <c r="Y45" i="7"/>
  <c r="AD45" i="7" s="1"/>
  <c r="Y44" i="7"/>
  <c r="AD44" i="7" s="1"/>
  <c r="Y66" i="7"/>
  <c r="AD66" i="7" s="1"/>
  <c r="Y41" i="7"/>
  <c r="AD41" i="7" s="1"/>
  <c r="Y42" i="7"/>
  <c r="AD42" i="7" s="1"/>
  <c r="Y50" i="7"/>
  <c r="Y65" i="7"/>
  <c r="AD65" i="7" s="1"/>
  <c r="Y57" i="7"/>
  <c r="AD57" i="7" s="1"/>
  <c r="Y40" i="7"/>
  <c r="Y64" i="7"/>
  <c r="AD64" i="7" s="1"/>
  <c r="Y47" i="7"/>
  <c r="AD47" i="7" s="1"/>
  <c r="Y54" i="7"/>
  <c r="AD54" i="7" s="1"/>
  <c r="Y63" i="7"/>
  <c r="AD63" i="7" s="1"/>
  <c r="Y46" i="7"/>
  <c r="AD46" i="7" s="1"/>
  <c r="Y88" i="7"/>
  <c r="Y52" i="7"/>
  <c r="AD52" i="7" s="1"/>
  <c r="Y43" i="7"/>
  <c r="AD43" i="7" s="1"/>
  <c r="Y58" i="7"/>
  <c r="AD58" i="7" s="1"/>
  <c r="Y59" i="7"/>
  <c r="AD59" i="7" s="1"/>
  <c r="Y49" i="6"/>
  <c r="Y65" i="6"/>
  <c r="AD65" i="6" s="1"/>
  <c r="Y42" i="6"/>
  <c r="AD42" i="6" s="1"/>
  <c r="Y87" i="6"/>
  <c r="Y58" i="6"/>
  <c r="AD58" i="6" s="1"/>
  <c r="Y53" i="6"/>
  <c r="AD53" i="6" s="1"/>
  <c r="Y54" i="6"/>
  <c r="AD54" i="6" s="1"/>
  <c r="Y43" i="6"/>
  <c r="AD43" i="6" s="1"/>
  <c r="Y45" i="6"/>
  <c r="AD45" i="6" s="1"/>
  <c r="Y61" i="6"/>
  <c r="Y46" i="6"/>
  <c r="AD46" i="6" s="1"/>
  <c r="Y44" i="6"/>
  <c r="AD44" i="6" s="1"/>
  <c r="Y51" i="6"/>
  <c r="AD51" i="6" s="1"/>
  <c r="Y41" i="6"/>
  <c r="AD41" i="6" s="1"/>
  <c r="Y40" i="6"/>
  <c r="AD40" i="6" s="1"/>
  <c r="Y64" i="6"/>
  <c r="AD64" i="6" s="1"/>
  <c r="Y56" i="6"/>
  <c r="AD56" i="6" s="1"/>
  <c r="Y39" i="6"/>
  <c r="Y62" i="6"/>
  <c r="AD62" i="6" s="1"/>
  <c r="Y63" i="6"/>
  <c r="AD63" i="6" s="1"/>
  <c r="Y55" i="6"/>
  <c r="AD55" i="6" s="1"/>
  <c r="Y59" i="5"/>
  <c r="Y42" i="5"/>
  <c r="AD42" i="5" s="1"/>
  <c r="Y60" i="5"/>
  <c r="AD60" i="5" s="1"/>
  <c r="Y54" i="5"/>
  <c r="AD54" i="5" s="1"/>
  <c r="Y49" i="5"/>
  <c r="AD49" i="5" s="1"/>
  <c r="Y43" i="5"/>
  <c r="AD43" i="5" s="1"/>
  <c r="Y37" i="5"/>
  <c r="Y53" i="5"/>
  <c r="AD53" i="5" s="1"/>
  <c r="Y61" i="5"/>
  <c r="AD61" i="5" s="1"/>
  <c r="Y44" i="5"/>
  <c r="AD44" i="5" s="1"/>
  <c r="Y38" i="5"/>
  <c r="AD38" i="5" s="1"/>
  <c r="Y56" i="5"/>
  <c r="AD56" i="5" s="1"/>
  <c r="Y52" i="5"/>
  <c r="AD52" i="5" s="1"/>
  <c r="Y41" i="5"/>
  <c r="AD41" i="5" s="1"/>
  <c r="Y63" i="5"/>
  <c r="AD63" i="5" s="1"/>
  <c r="Y40" i="5"/>
  <c r="AD40" i="5" s="1"/>
  <c r="Y51" i="5"/>
  <c r="AD51" i="5" s="1"/>
  <c r="Y85" i="5"/>
  <c r="Y62" i="5"/>
  <c r="AD62" i="5" s="1"/>
  <c r="Y39" i="5"/>
  <c r="AD39" i="5" s="1"/>
  <c r="Y47" i="5"/>
  <c r="AD69" i="8"/>
  <c r="Y53" i="7"/>
  <c r="AD53" i="7" s="1"/>
  <c r="AD27" i="8"/>
  <c r="AD20" i="8" s="1"/>
  <c r="Y67" i="8"/>
  <c r="AD67" i="8" s="1"/>
  <c r="AD34" i="7"/>
  <c r="AD30" i="7" s="1"/>
  <c r="Y68" i="9"/>
  <c r="AD68" i="9" s="1"/>
  <c r="Y27" i="5"/>
  <c r="Y86" i="5" s="1"/>
  <c r="AD86" i="5" s="1"/>
  <c r="D84" i="4"/>
  <c r="D112" i="4"/>
  <c r="D99" i="4"/>
  <c r="AD69" i="10"/>
  <c r="V65" i="5"/>
  <c r="V55" i="5"/>
  <c r="Y55" i="5" s="1"/>
  <c r="AD55" i="5" s="1"/>
  <c r="V50" i="5"/>
  <c r="Y50" i="5" s="1"/>
  <c r="AD50" i="5" s="1"/>
  <c r="V48" i="5"/>
  <c r="E78" i="4"/>
  <c r="D119" i="4" s="1"/>
  <c r="V50" i="6"/>
  <c r="AD26" i="7"/>
  <c r="AD21" i="7" s="1"/>
  <c r="Y70" i="7"/>
  <c r="Y93" i="7" s="1"/>
  <c r="AD93" i="7" s="1"/>
  <c r="AD24" i="6"/>
  <c r="AD20" i="6" s="1"/>
  <c r="Y88" i="9"/>
  <c r="Y59" i="9"/>
  <c r="AD59" i="9" s="1"/>
  <c r="Y54" i="9"/>
  <c r="AD54" i="9" s="1"/>
  <c r="Y41" i="9"/>
  <c r="AD41" i="9" s="1"/>
  <c r="Y65" i="9"/>
  <c r="AD65" i="9" s="1"/>
  <c r="Y42" i="9"/>
  <c r="AD42" i="9" s="1"/>
  <c r="Y64" i="9"/>
  <c r="AD64" i="9" s="1"/>
  <c r="Y47" i="9"/>
  <c r="AD47" i="9" s="1"/>
  <c r="Y50" i="9"/>
  <c r="Y66" i="9"/>
  <c r="AD66" i="9" s="1"/>
  <c r="Y43" i="9"/>
  <c r="AD43" i="9" s="1"/>
  <c r="Y30" i="9"/>
  <c r="Y89" i="9" s="1"/>
  <c r="AD89" i="9" s="1"/>
  <c r="V58" i="9"/>
  <c r="Y58" i="9" s="1"/>
  <c r="AD58" i="9" s="1"/>
  <c r="V53" i="9"/>
  <c r="Y53" i="9" s="1"/>
  <c r="AD53" i="9" s="1"/>
  <c r="V51" i="9"/>
  <c r="AD22" i="10"/>
  <c r="AD36" i="8"/>
  <c r="AD29" i="8" s="1"/>
  <c r="V57" i="6"/>
  <c r="Y57" i="6" s="1"/>
  <c r="AD57" i="6" s="1"/>
  <c r="D90" i="4"/>
  <c r="AD69" i="5"/>
  <c r="V57" i="8"/>
  <c r="Y57" i="8" s="1"/>
  <c r="AD57" i="8" s="1"/>
  <c r="V67" i="6"/>
  <c r="AD73" i="6"/>
  <c r="AD69" i="6" s="1"/>
  <c r="Y62" i="9"/>
  <c r="Y55" i="7"/>
  <c r="AD55" i="7" s="1"/>
  <c r="Y40" i="9"/>
  <c r="Y52" i="9"/>
  <c r="AD52" i="9" s="1"/>
  <c r="V50" i="8"/>
  <c r="Y68" i="7"/>
  <c r="AD68" i="7" s="1"/>
  <c r="Y63" i="9"/>
  <c r="AD63" i="9" s="1"/>
  <c r="AD30" i="6"/>
  <c r="AD29" i="6" s="1"/>
  <c r="Y55" i="9"/>
  <c r="AD55" i="9" s="1"/>
  <c r="AD74" i="9"/>
  <c r="AD70" i="9" s="1"/>
  <c r="AD67" i="5"/>
  <c r="E77" i="1"/>
  <c r="E90" i="1"/>
  <c r="E91" i="1" s="1"/>
  <c r="D121" i="1" s="1"/>
  <c r="V51" i="7"/>
  <c r="B65" i="3" l="1"/>
  <c r="C65" i="3" s="1"/>
  <c r="Y56" i="9"/>
  <c r="AD56" i="9" s="1"/>
  <c r="Y46" i="9"/>
  <c r="AD46" i="9" s="1"/>
  <c r="Y45" i="9"/>
  <c r="AD45" i="9" s="1"/>
  <c r="Y44" i="9"/>
  <c r="AD44" i="9" s="1"/>
  <c r="Y57" i="9"/>
  <c r="AD57" i="9" s="1"/>
  <c r="E111" i="1"/>
  <c r="E113" i="1" s="1"/>
  <c r="D123" i="1" s="1"/>
  <c r="D101" i="1"/>
  <c r="E99" i="1"/>
  <c r="E101" i="1" s="1"/>
  <c r="D122" i="1" s="1"/>
  <c r="D60" i="1"/>
  <c r="D62" i="1" s="1"/>
  <c r="D153" i="1" s="1"/>
  <c r="D85" i="1"/>
  <c r="E84" i="1"/>
  <c r="E85" i="1" s="1"/>
  <c r="D120" i="1" s="1"/>
  <c r="D125" i="1" s="1"/>
  <c r="D154" i="1" s="1"/>
  <c r="Y53" i="10"/>
  <c r="AD53" i="10" s="1"/>
  <c r="Y52" i="10"/>
  <c r="AD52" i="10" s="1"/>
  <c r="Y46" i="10"/>
  <c r="AD46" i="10" s="1"/>
  <c r="Y45" i="10"/>
  <c r="AD45" i="10" s="1"/>
  <c r="Y67" i="10"/>
  <c r="AD67" i="10" s="1"/>
  <c r="Y58" i="10"/>
  <c r="AD58" i="10" s="1"/>
  <c r="Y62" i="10"/>
  <c r="AD62" i="10" s="1"/>
  <c r="Y57" i="10"/>
  <c r="AD57" i="10" s="1"/>
  <c r="Y42" i="10"/>
  <c r="AD42" i="10" s="1"/>
  <c r="Y41" i="10"/>
  <c r="AD41" i="10" s="1"/>
  <c r="Y64" i="10"/>
  <c r="AD64" i="10" s="1"/>
  <c r="Y87" i="10"/>
  <c r="AD87" i="10" s="1"/>
  <c r="Y43" i="10"/>
  <c r="AD43" i="10" s="1"/>
  <c r="Y39" i="10"/>
  <c r="AD39" i="10" s="1"/>
  <c r="Y54" i="10"/>
  <c r="AD54" i="10" s="1"/>
  <c r="Y51" i="10"/>
  <c r="AD51" i="10" s="1"/>
  <c r="Y56" i="10"/>
  <c r="AD56" i="10" s="1"/>
  <c r="Y49" i="10"/>
  <c r="AD49" i="10" s="1"/>
  <c r="Y55" i="10"/>
  <c r="AD55" i="10" s="1"/>
  <c r="Y44" i="10"/>
  <c r="AD44" i="10" s="1"/>
  <c r="Y65" i="10"/>
  <c r="AD65" i="10" s="1"/>
  <c r="Y61" i="10"/>
  <c r="Y63" i="10"/>
  <c r="AD63" i="10" s="1"/>
  <c r="AD88" i="7"/>
  <c r="Y48" i="5"/>
  <c r="AD48" i="5" s="1"/>
  <c r="V46" i="5"/>
  <c r="AD87" i="8"/>
  <c r="D85" i="4"/>
  <c r="E84" i="4"/>
  <c r="E85" i="4" s="1"/>
  <c r="D120" i="4" s="1"/>
  <c r="AD47" i="5"/>
  <c r="AD46" i="5" s="1"/>
  <c r="V60" i="6"/>
  <c r="Y67" i="6"/>
  <c r="AD67" i="6" s="1"/>
  <c r="V49" i="9"/>
  <c r="Y51" i="9"/>
  <c r="AD51" i="9" s="1"/>
  <c r="AD62" i="9"/>
  <c r="AD61" i="9" s="1"/>
  <c r="Y61" i="9"/>
  <c r="Y92" i="9" s="1"/>
  <c r="AD92" i="9" s="1"/>
  <c r="AD39" i="6"/>
  <c r="AD38" i="6" s="1"/>
  <c r="Y38" i="6"/>
  <c r="Y89" i="6" s="1"/>
  <c r="AD89" i="6" s="1"/>
  <c r="Y51" i="7"/>
  <c r="AD51" i="7" s="1"/>
  <c r="V49" i="7"/>
  <c r="Y65" i="5"/>
  <c r="AD65" i="5" s="1"/>
  <c r="V58" i="5"/>
  <c r="AD37" i="5"/>
  <c r="AD36" i="5" s="1"/>
  <c r="Y36" i="5"/>
  <c r="Y87" i="5" s="1"/>
  <c r="AD87" i="5" s="1"/>
  <c r="AD87" i="6"/>
  <c r="Y61" i="7"/>
  <c r="Y92" i="7" s="1"/>
  <c r="AD92" i="7" s="1"/>
  <c r="AD62" i="7"/>
  <c r="AD61" i="7" s="1"/>
  <c r="AD85" i="5"/>
  <c r="Y39" i="7"/>
  <c r="Y90" i="7" s="1"/>
  <c r="AD90" i="7" s="1"/>
  <c r="AD40" i="7"/>
  <c r="AD39" i="7" s="1"/>
  <c r="AD49" i="6"/>
  <c r="AD61" i="8"/>
  <c r="AD60" i="8" s="1"/>
  <c r="Y60" i="8"/>
  <c r="Y91" i="8" s="1"/>
  <c r="AD91" i="8" s="1"/>
  <c r="D91" i="4"/>
  <c r="E90" i="4"/>
  <c r="E91" i="4" s="1"/>
  <c r="D121" i="4" s="1"/>
  <c r="AD88" i="9"/>
  <c r="Y38" i="8"/>
  <c r="Y89" i="8" s="1"/>
  <c r="AD89" i="8" s="1"/>
  <c r="AD39" i="8"/>
  <c r="AD38" i="8" s="1"/>
  <c r="AD40" i="9"/>
  <c r="AD39" i="9" s="1"/>
  <c r="Y39" i="9"/>
  <c r="Y90" i="9" s="1"/>
  <c r="AD90" i="9" s="1"/>
  <c r="Y49" i="9"/>
  <c r="Y91" i="9" s="1"/>
  <c r="AD91" i="9" s="1"/>
  <c r="AD50" i="9"/>
  <c r="AD49" i="9" s="1"/>
  <c r="Y50" i="8"/>
  <c r="AD50" i="8" s="1"/>
  <c r="V48" i="8"/>
  <c r="E99" i="4"/>
  <c r="E101" i="4" s="1"/>
  <c r="D122" i="4" s="1"/>
  <c r="D101" i="4"/>
  <c r="AD50" i="7"/>
  <c r="AD49" i="7" s="1"/>
  <c r="AD49" i="8"/>
  <c r="Y50" i="10"/>
  <c r="Y50" i="6"/>
  <c r="AD50" i="6" s="1"/>
  <c r="V48" i="6"/>
  <c r="D113" i="4"/>
  <c r="E112" i="4"/>
  <c r="E113" i="4" s="1"/>
  <c r="D123" i="4" s="1"/>
  <c r="AD59" i="5"/>
  <c r="Y58" i="5"/>
  <c r="Y89" i="5" s="1"/>
  <c r="AD89" i="5" s="1"/>
  <c r="AD61" i="6"/>
  <c r="D155" i="1" l="1"/>
  <c r="Y46" i="5"/>
  <c r="Y88" i="5" s="1"/>
  <c r="AD88" i="5" s="1"/>
  <c r="Y60" i="6"/>
  <c r="Y91" i="6" s="1"/>
  <c r="AD91" i="6" s="1"/>
  <c r="AD58" i="5"/>
  <c r="AD60" i="6"/>
  <c r="AD38" i="10"/>
  <c r="Y60" i="10"/>
  <c r="Y91" i="10" s="1"/>
  <c r="AD91" i="10" s="1"/>
  <c r="AD61" i="10"/>
  <c r="AD60" i="10" s="1"/>
  <c r="Y38" i="10"/>
  <c r="Y89" i="10" s="1"/>
  <c r="AD89" i="10" s="1"/>
  <c r="D125" i="4"/>
  <c r="D152" i="4" s="1"/>
  <c r="D153" i="4" s="1"/>
  <c r="Y48" i="6"/>
  <c r="Y90" i="6" s="1"/>
  <c r="AD90" i="6" s="1"/>
  <c r="AD50" i="10"/>
  <c r="AD48" i="10" s="1"/>
  <c r="Y48" i="10"/>
  <c r="Y90" i="10" s="1"/>
  <c r="AD90" i="10" s="1"/>
  <c r="AD48" i="6"/>
  <c r="Y48" i="8"/>
  <c r="Y90" i="8" s="1"/>
  <c r="AD48" i="8"/>
  <c r="Y49" i="7"/>
  <c r="Y91" i="7" s="1"/>
  <c r="AD91" i="7" s="1"/>
  <c r="Y94" i="9"/>
  <c r="E130" i="1"/>
  <c r="Y91" i="5" l="1"/>
  <c r="AD91" i="5" s="1"/>
  <c r="Y93" i="10"/>
  <c r="Y77" i="9"/>
  <c r="Y78" i="9"/>
  <c r="AD78" i="9" s="1"/>
  <c r="AD94" i="9"/>
  <c r="AD90" i="8"/>
  <c r="Y93" i="8"/>
  <c r="Y93" i="6"/>
  <c r="E131" i="1"/>
  <c r="Y94" i="7"/>
  <c r="E130" i="4"/>
  <c r="Y74" i="5" l="1"/>
  <c r="Y75" i="5" s="1"/>
  <c r="AD75" i="5" s="1"/>
  <c r="AD93" i="10"/>
  <c r="Y76" i="6"/>
  <c r="Y77" i="6"/>
  <c r="AD77" i="6" s="1"/>
  <c r="AD93" i="6"/>
  <c r="E139" i="1"/>
  <c r="E138" i="1"/>
  <c r="E137" i="1" s="1"/>
  <c r="E135" i="1"/>
  <c r="E131" i="4"/>
  <c r="E138" i="4" s="1"/>
  <c r="E137" i="4" s="1"/>
  <c r="AD76" i="10"/>
  <c r="E134" i="1"/>
  <c r="E133" i="1" s="1"/>
  <c r="E132" i="1" s="1"/>
  <c r="E140" i="1" s="1"/>
  <c r="D156" i="1" s="1"/>
  <c r="D157" i="1" s="1"/>
  <c r="AD94" i="7"/>
  <c r="Y77" i="7"/>
  <c r="Y78" i="7" s="1"/>
  <c r="AD78" i="7" s="1"/>
  <c r="AD93" i="8"/>
  <c r="Y76" i="8"/>
  <c r="Y77" i="8" s="1"/>
  <c r="AD77" i="8" s="1"/>
  <c r="E136" i="1"/>
  <c r="AD77" i="9"/>
  <c r="Y79" i="9"/>
  <c r="AD79" i="9" s="1"/>
  <c r="Y82" i="9"/>
  <c r="AD82" i="9" s="1"/>
  <c r="Y80" i="9"/>
  <c r="AD80" i="9" s="1"/>
  <c r="E135" i="4" l="1"/>
  <c r="Y76" i="5"/>
  <c r="AD76" i="5" s="1"/>
  <c r="Y77" i="5"/>
  <c r="AD77" i="5" s="1"/>
  <c r="AD74" i="5"/>
  <c r="Y79" i="5"/>
  <c r="AD79" i="5" s="1"/>
  <c r="AD81" i="10"/>
  <c r="AD78" i="10"/>
  <c r="Y73" i="5"/>
  <c r="Y92" i="5" s="1"/>
  <c r="AD73" i="5"/>
  <c r="E139" i="4"/>
  <c r="Y81" i="8"/>
  <c r="AD81" i="8" s="1"/>
  <c r="Y79" i="8"/>
  <c r="AD79" i="8" s="1"/>
  <c r="Y78" i="8"/>
  <c r="AD78" i="8" s="1"/>
  <c r="AD76" i="8"/>
  <c r="AD76" i="9"/>
  <c r="E134" i="4"/>
  <c r="Y80" i="7"/>
  <c r="AD80" i="7" s="1"/>
  <c r="Y82" i="7"/>
  <c r="AD82" i="7" s="1"/>
  <c r="Y79" i="7"/>
  <c r="AD79" i="7" s="1"/>
  <c r="AD77" i="7"/>
  <c r="AD76" i="7" s="1"/>
  <c r="Y76" i="7"/>
  <c r="Y95" i="7" s="1"/>
  <c r="Y76" i="9"/>
  <c r="Y95" i="9" s="1"/>
  <c r="E136" i="4"/>
  <c r="Y78" i="6"/>
  <c r="AD78" i="6" s="1"/>
  <c r="Y79" i="6"/>
  <c r="AD79" i="6" s="1"/>
  <c r="Y81" i="6"/>
  <c r="AD81" i="6" s="1"/>
  <c r="AD76" i="6"/>
  <c r="E133" i="4" l="1"/>
  <c r="E132" i="4" s="1"/>
  <c r="E140" i="4" s="1"/>
  <c r="D154" i="4" s="1"/>
  <c r="D155" i="4" s="1"/>
  <c r="Y94" i="10"/>
  <c r="AD94" i="10" s="1"/>
  <c r="Y75" i="8"/>
  <c r="Y94" i="8" s="1"/>
  <c r="AD95" i="9"/>
  <c r="Y96" i="9"/>
  <c r="AD96" i="9" s="1"/>
  <c r="AD75" i="8"/>
  <c r="Y75" i="6"/>
  <c r="Y94" i="6" s="1"/>
  <c r="AD95" i="7"/>
  <c r="Y96" i="7"/>
  <c r="AD96" i="7" s="1"/>
  <c r="AD75" i="6"/>
  <c r="AD92" i="5"/>
  <c r="Y93" i="5"/>
  <c r="AD93" i="5" s="1"/>
  <c r="Y95" i="10" l="1"/>
  <c r="AD95" i="10" s="1"/>
  <c r="AD94" i="6"/>
  <c r="Y95" i="6"/>
  <c r="AD95" i="6" s="1"/>
  <c r="AD94" i="8"/>
  <c r="Y95" i="8"/>
  <c r="AD95" i="8" s="1"/>
</calcChain>
</file>

<file path=xl/sharedStrings.xml><?xml version="1.0" encoding="utf-8"?>
<sst xmlns="http://schemas.openxmlformats.org/spreadsheetml/2006/main" count="1451" uniqueCount="383">
  <si>
    <t>PLANILHA DE COMPOSIÇÃO DE CUSTOS E FORMAÇÃO DE PREÇOS</t>
  </si>
  <si>
    <t>Nº Processo:</t>
  </si>
  <si>
    <t>25.004/2021</t>
  </si>
  <si>
    <t>Edital:</t>
  </si>
  <si>
    <t>065/2021</t>
  </si>
  <si>
    <t>Modalidade:</t>
  </si>
  <si>
    <t>Pregão Presencial</t>
  </si>
  <si>
    <t>Data da abertura das propostas:</t>
  </si>
  <si>
    <t>Horário:</t>
  </si>
  <si>
    <t>9h</t>
  </si>
  <si>
    <t>Discriminação dos Serviços (dados referentes à contratação)</t>
  </si>
  <si>
    <t>Cargo do Profissional:</t>
  </si>
  <si>
    <t>Farmacêutica</t>
  </si>
  <si>
    <t>Carga horária contratada:</t>
  </si>
  <si>
    <r>
      <rPr>
        <b/>
        <u/>
        <sz val="7"/>
        <color theme="1"/>
        <rFont val="Tahoma"/>
        <charset val="134"/>
      </rPr>
      <t>Profissional mensalista</t>
    </r>
    <r>
      <rPr>
        <b/>
        <sz val="7"/>
        <color theme="1"/>
        <rFont val="Tahoma"/>
        <charset val="134"/>
      </rPr>
      <t>, com disponibilidade de horário de, no mínimo, 40 horas semanais.</t>
    </r>
  </si>
  <si>
    <t>Ano, Acordo, Convenção ou Sentença Normativa em Dissídio Coletivo:</t>
  </si>
  <si>
    <t>07/2021</t>
  </si>
  <si>
    <t>Prazo previsto para execução contratual:</t>
  </si>
  <si>
    <r>
      <rPr>
        <b/>
        <sz val="7"/>
        <color theme="1"/>
        <rFont val="Tahoma"/>
        <charset val="134"/>
      </rPr>
      <t>12 meses</t>
    </r>
    <r>
      <rPr>
        <sz val="7"/>
        <color theme="1"/>
        <rFont val="Tahoma"/>
        <charset val="134"/>
      </rPr>
      <t>, com possibilidade de renovação por iguais e sucessivos períodos de acordo com a Lei 8.666/93.</t>
    </r>
  </si>
  <si>
    <t>Quantidade de postos a contratar</t>
  </si>
  <si>
    <t>Valor Unitário</t>
  </si>
  <si>
    <t>Valor Total</t>
  </si>
  <si>
    <t>Composição da Remuneração</t>
  </si>
  <si>
    <t>1.1</t>
  </si>
  <si>
    <t>Salário base estimado do profissional por mês</t>
  </si>
  <si>
    <t>1.2</t>
  </si>
  <si>
    <t>Adicional de insalubridade</t>
  </si>
  <si>
    <t>1.3</t>
  </si>
  <si>
    <t>Adicional de periculosidade</t>
  </si>
  <si>
    <t>1.4</t>
  </si>
  <si>
    <t>Adicional noturno</t>
  </si>
  <si>
    <t>1.5</t>
  </si>
  <si>
    <t>Hora noturna adicional</t>
  </si>
  <si>
    <t>1.6</t>
  </si>
  <si>
    <t>Adicional de hora extra</t>
  </si>
  <si>
    <t>1.7</t>
  </si>
  <si>
    <t>Outros</t>
  </si>
  <si>
    <t>Benefícios Mensais e Diários</t>
  </si>
  <si>
    <t>2.1</t>
  </si>
  <si>
    <t>Transporte</t>
  </si>
  <si>
    <t>2.1.1</t>
  </si>
  <si>
    <t>Desconto Transporte</t>
  </si>
  <si>
    <t>2.2</t>
  </si>
  <si>
    <t>Auxílio alimentação (vales, cesta básica etc.)</t>
  </si>
  <si>
    <t>2.3</t>
  </si>
  <si>
    <t>Assistência médica e familiar</t>
  </si>
  <si>
    <t>2.4</t>
  </si>
  <si>
    <t>Auxílio creche</t>
  </si>
  <si>
    <t>2.5</t>
  </si>
  <si>
    <t>Seguro de vida, invalidez e funeral</t>
  </si>
  <si>
    <t>2.6</t>
  </si>
  <si>
    <t>Outros (Assistência Odontológica)</t>
  </si>
  <si>
    <t>Encargos Previdênciários, Sociais e Trabalhistas Sobre a Remuneração</t>
  </si>
  <si>
    <t>3.1</t>
  </si>
  <si>
    <t>Inss</t>
  </si>
  <si>
    <t>3.2</t>
  </si>
  <si>
    <t>Fgts</t>
  </si>
  <si>
    <t>3.3</t>
  </si>
  <si>
    <t>Sesi/Sesc</t>
  </si>
  <si>
    <t>3.4</t>
  </si>
  <si>
    <t>Senai/Senac</t>
  </si>
  <si>
    <t>3.5</t>
  </si>
  <si>
    <t>Incra</t>
  </si>
  <si>
    <t>3.6</t>
  </si>
  <si>
    <t>Sebrae</t>
  </si>
  <si>
    <t>3.7</t>
  </si>
  <si>
    <t>Salário educação</t>
  </si>
  <si>
    <t>3.8</t>
  </si>
  <si>
    <t>Risco Ambientais do Trabalho - RAT x FAT</t>
  </si>
  <si>
    <t>Provisão para Rescisão</t>
  </si>
  <si>
    <t>4.1</t>
  </si>
  <si>
    <t>13º Salário</t>
  </si>
  <si>
    <t>4.2</t>
  </si>
  <si>
    <t xml:space="preserve">Encargos Previd., Soc. e trab. (subgrupo item 3) sobre o 13º  </t>
  </si>
  <si>
    <t>4.3</t>
  </si>
  <si>
    <t>Afastamento maternidade</t>
  </si>
  <si>
    <t>4.4</t>
  </si>
  <si>
    <t xml:space="preserve">Encargos Previd., Soc. e trab. (subgrupo item 3) sobre maternidade  </t>
  </si>
  <si>
    <t>4.5</t>
  </si>
  <si>
    <t>Aviso prévio indenizado</t>
  </si>
  <si>
    <t>4.6</t>
  </si>
  <si>
    <t>Incidência do FGTS sobre o aviso prévio indenizado</t>
  </si>
  <si>
    <t>4.7</t>
  </si>
  <si>
    <t>Multa do FGTS e contribuições sociais sobre aviso prévio indenizado</t>
  </si>
  <si>
    <t>4.8</t>
  </si>
  <si>
    <t>Aviso prévio trabalhado</t>
  </si>
  <si>
    <t>4.9</t>
  </si>
  <si>
    <t>Encargos Previd., Soc. e trab. (subgrupo item 3) s/ auxílio prévio trabalhado</t>
  </si>
  <si>
    <t>4.10</t>
  </si>
  <si>
    <t>Multa do FGTS e contribuições sociais sobre aviso prévio trabalhado</t>
  </si>
  <si>
    <t>Custo de Reposição do Servidor Ausente</t>
  </si>
  <si>
    <t>5.1</t>
  </si>
  <si>
    <t>Férias e terço constitucional de férias</t>
  </si>
  <si>
    <t>5.2</t>
  </si>
  <si>
    <t>Ausência por doença</t>
  </si>
  <si>
    <t>5.3</t>
  </si>
  <si>
    <t>Licença paternidade</t>
  </si>
  <si>
    <t>5.4</t>
  </si>
  <si>
    <t>Ausências legais</t>
  </si>
  <si>
    <t>5.5</t>
  </si>
  <si>
    <t>Ausência por acidente de trabalho</t>
  </si>
  <si>
    <t>5.6</t>
  </si>
  <si>
    <t>5.7</t>
  </si>
  <si>
    <t>Encargos Previd., Soc. e trab. (subgrupo item 3) sobre custo de reposição</t>
  </si>
  <si>
    <t>Insumos Diversos (uniformes, materiais, equipamentos e outros)</t>
  </si>
  <si>
    <t>6.1</t>
  </si>
  <si>
    <t>Uniformes (X calças + x camisas + x sapatos)</t>
  </si>
  <si>
    <t>6.2</t>
  </si>
  <si>
    <t>Materiais  (luvas e máscaras)</t>
  </si>
  <si>
    <t>6.3</t>
  </si>
  <si>
    <t>Equipamentos (depreciação)</t>
  </si>
  <si>
    <t>6.4</t>
  </si>
  <si>
    <t>Outros (especificar)</t>
  </si>
  <si>
    <t>Custos Indiretos, Tributos e Lucro</t>
  </si>
  <si>
    <t>7.1</t>
  </si>
  <si>
    <t>Custos Indiretos e operacionais</t>
  </si>
  <si>
    <t>7.2</t>
  </si>
  <si>
    <t>Lucro</t>
  </si>
  <si>
    <t>7.3</t>
  </si>
  <si>
    <t>Tributo Federal - PIS</t>
  </si>
  <si>
    <t>7.4</t>
  </si>
  <si>
    <t>Tributo Federal - Cofins</t>
  </si>
  <si>
    <t>7.5</t>
  </si>
  <si>
    <t>Tributo Estadual - ICMS</t>
  </si>
  <si>
    <t>7.6</t>
  </si>
  <si>
    <t>Tributo Municipal - ISSQN</t>
  </si>
  <si>
    <t>7.7</t>
  </si>
  <si>
    <t>Outros Tributos (especificar)</t>
  </si>
  <si>
    <t>Quadro Resumo do Custo Por Empregado</t>
  </si>
  <si>
    <t>A</t>
  </si>
  <si>
    <t>B</t>
  </si>
  <si>
    <t>C</t>
  </si>
  <si>
    <t>D</t>
  </si>
  <si>
    <t>E</t>
  </si>
  <si>
    <t>F</t>
  </si>
  <si>
    <t>Subtotal de Custo (A+B+C+D+E+F)</t>
  </si>
  <si>
    <t>G</t>
  </si>
  <si>
    <t>VALOR TOTAL POR PROFISSIONAL (A+B+C+D+E+F)</t>
  </si>
  <si>
    <t>ANEXO VIII</t>
  </si>
  <si>
    <t>Enfermeira</t>
  </si>
  <si>
    <t>05/2021</t>
  </si>
  <si>
    <t>Técnico em Enfermagem</t>
  </si>
  <si>
    <r>
      <rPr>
        <b/>
        <u/>
        <sz val="7"/>
        <color theme="1"/>
        <rFont val="Tahoma"/>
        <charset val="134"/>
      </rPr>
      <t>Profissional mensalista</t>
    </r>
    <r>
      <rPr>
        <b/>
        <sz val="7"/>
        <color theme="1"/>
        <rFont val="Tahoma"/>
        <charset val="134"/>
      </rPr>
      <t>, com disponibilidade de horário de, no mínimo, 30 horas semanais.</t>
    </r>
  </si>
  <si>
    <t>04/2021</t>
  </si>
  <si>
    <t>Dentista</t>
  </si>
  <si>
    <t>24.837/2021</t>
  </si>
  <si>
    <t>XXX/2021</t>
  </si>
  <si>
    <t>Licitação nº:</t>
  </si>
  <si>
    <t>007/21</t>
  </si>
  <si>
    <t>XX/XX/XXXX</t>
  </si>
  <si>
    <t>09 horas</t>
  </si>
  <si>
    <r>
      <rPr>
        <b/>
        <u/>
        <sz val="7"/>
        <color theme="1"/>
        <rFont val="Tahoma"/>
        <charset val="134"/>
      </rPr>
      <t>Profissional mensalista</t>
    </r>
    <r>
      <rPr>
        <b/>
        <sz val="7"/>
        <color theme="1"/>
        <rFont val="Tahoma"/>
        <charset val="134"/>
      </rPr>
      <t>, com disponibilidade de horário de 40 horas semanais</t>
    </r>
  </si>
  <si>
    <t>01/2020</t>
  </si>
  <si>
    <t>Adicional de insalubridade sobre o mínimo</t>
  </si>
  <si>
    <t>Custos Indiretos</t>
  </si>
  <si>
    <t>MODELO DE PLANILHA DE COMPOSIÇÃO DE CUSTOS E FORMAÇÃO DE PREÇOS</t>
  </si>
  <si>
    <t>Nº Processo: 24837/2021</t>
  </si>
  <si>
    <t>Licitação nº 007/21</t>
  </si>
  <si>
    <t xml:space="preserve">Pregão Eletrônico nº </t>
  </si>
  <si>
    <t>Dia: 05/02/2021 às 9:00 horas</t>
  </si>
  <si>
    <t>Data de apresentação da proposta (dia/mês/ano)</t>
  </si>
  <si>
    <t>____ / ____ / ______</t>
  </si>
  <si>
    <t>Município/UF</t>
  </si>
  <si>
    <t>Imigrante/RS</t>
  </si>
  <si>
    <t>Ano, Acordo, Convenção ou Sentença Normativa em Dissídio Coletivo</t>
  </si>
  <si>
    <t>Nº de meses de execução contratual</t>
  </si>
  <si>
    <t>12 meses</t>
  </si>
  <si>
    <t>Identificação do Serviço</t>
  </si>
  <si>
    <t>Tipo de Serviço</t>
  </si>
  <si>
    <t>Unidade de Medida</t>
  </si>
  <si>
    <t>Quantidade (total) a contratar (em função da unidade de medida)</t>
  </si>
  <si>
    <t>SERVENTE</t>
  </si>
  <si>
    <t>Predio Público</t>
  </si>
  <si>
    <t>Dados complementares para composição dos custos referente à mão-de-obra</t>
  </si>
  <si>
    <t>Tipo de serviço (mesmo serviço com características distintas)</t>
  </si>
  <si>
    <t>Salário normativo da categoria profissional</t>
  </si>
  <si>
    <t>Categoria profissional (vinculada à execução contratual)</t>
  </si>
  <si>
    <t>Data base da categoria (dia/mês/ano)</t>
  </si>
  <si>
    <t>Quantidade</t>
  </si>
  <si>
    <r>
      <rPr>
        <b/>
        <sz val="11"/>
        <color theme="1"/>
        <rFont val="Times New Roman"/>
        <charset val="134"/>
      </rPr>
      <t xml:space="preserve">Nota: </t>
    </r>
    <r>
      <rPr>
        <sz val="11"/>
        <color rgb="FF000000"/>
        <rFont val="Times New Roman"/>
        <charset val="134"/>
      </rPr>
      <t>Deverá ser elaborado um quadro para cada tipo de serviço.</t>
    </r>
  </si>
  <si>
    <t>MÓDULO 1 - COMPOSIÇÃO DA REMUNERAÇÃO</t>
  </si>
  <si>
    <t>I</t>
  </si>
  <si>
    <t>Valor (R$)</t>
  </si>
  <si>
    <t>Salário Base</t>
  </si>
  <si>
    <t>Total da Remuneração</t>
  </si>
  <si>
    <t>MÓDULO 2 - BENEFÍCIOS MENSAIS E DIÁRIOS</t>
  </si>
  <si>
    <t>II</t>
  </si>
  <si>
    <t>A.1</t>
  </si>
  <si>
    <t>Auxílio Creche</t>
  </si>
  <si>
    <t>Total de benefícios mensais e diários</t>
  </si>
  <si>
    <r>
      <rPr>
        <b/>
        <sz val="11"/>
        <color theme="1"/>
        <rFont val="Times New Roman"/>
        <charset val="134"/>
      </rPr>
      <t xml:space="preserve">Nota: </t>
    </r>
    <r>
      <rPr>
        <sz val="11"/>
        <color rgb="FF000000"/>
        <rFont val="Times New Roman"/>
        <charset val="134"/>
      </rPr>
      <t>o valor informado deverá ser o custo real do insumo (descontado o valor eventualmente pago pelo empregado).</t>
    </r>
  </si>
  <si>
    <t>MÓDULO 3 - INSUMOS DIVERSOS (uniformes, materiais, equipamentos e outros)</t>
  </si>
  <si>
    <t>III</t>
  </si>
  <si>
    <t>Insumos diversos</t>
  </si>
  <si>
    <t>Uniformes 4 calças - 6 camisas - 1 sapato</t>
  </si>
  <si>
    <t>Materiais - luvas e mascara</t>
  </si>
  <si>
    <t>Equipamentos (Depreciação)</t>
  </si>
  <si>
    <t>Total de Insumos Diversos:</t>
  </si>
  <si>
    <r>
      <rPr>
        <b/>
        <sz val="11"/>
        <color theme="1"/>
        <rFont val="Times New Roman"/>
        <charset val="134"/>
      </rPr>
      <t xml:space="preserve">Nota: </t>
    </r>
    <r>
      <rPr>
        <sz val="11"/>
        <color rgb="FF000000"/>
        <rFont val="Times New Roman"/>
        <charset val="134"/>
      </rPr>
      <t>Valores mensais por empregado.</t>
    </r>
  </si>
  <si>
    <t>MÓDULO 4 - ENCARGOS SOCIAIS E TRABALHISTAS</t>
  </si>
  <si>
    <t>Submódulo 4.1 - Encargos previdenciários, FGTS e outras contribuições</t>
  </si>
  <si>
    <t>Encargos previdenciários e FGTS</t>
  </si>
  <si>
    <t>%</t>
  </si>
  <si>
    <t>INSS</t>
  </si>
  <si>
    <t>SESI OU SESC</t>
  </si>
  <si>
    <t>SENAI OU SENAC</t>
  </si>
  <si>
    <t>INCRA</t>
  </si>
  <si>
    <t>Salário Educação</t>
  </si>
  <si>
    <t>FGTS</t>
  </si>
  <si>
    <t>Seguro acidente do trabalho (RAT x FAP)</t>
  </si>
  <si>
    <t>H</t>
  </si>
  <si>
    <t>SEBRAE</t>
  </si>
  <si>
    <t>Total</t>
  </si>
  <si>
    <t>Submódulo 4.2 - 13º (décimo terceiro) Salário</t>
  </si>
  <si>
    <t xml:space="preserve">13º Salário </t>
  </si>
  <si>
    <t>Subtotal</t>
  </si>
  <si>
    <t>Incidência do Submódulo 4.1 sobre 13º (décimo terceiro) Salário</t>
  </si>
  <si>
    <t>Submódulo 4.3 - Afastamento Maternidade</t>
  </si>
  <si>
    <t>Afastamento Maternidade</t>
  </si>
  <si>
    <t>Incidência do submódulo 4.1 sobre afastamento maternidade</t>
  </si>
  <si>
    <t>Submódulo 4.4 – Provisão para Rescisão</t>
  </si>
  <si>
    <t>Incidência do FGTS s/aviso prévio indenizado</t>
  </si>
  <si>
    <t>Multa do FGTS e contribuições sociais s/aviso prévio indenizado</t>
  </si>
  <si>
    <t>Incidência do submódulo 4.1 s/aviso prévio trabalhado</t>
  </si>
  <si>
    <t>Multa FGTS  e contribuições sociais do aviso prévio trabalhado</t>
  </si>
  <si>
    <t>Total:</t>
  </si>
  <si>
    <t>Submódulo 4.5 - Custo de Reposição do Profissional Ausente</t>
  </si>
  <si>
    <t>Composição do custo de Reposição do Profissional Ausente</t>
  </si>
  <si>
    <t>Incidência do submódulo 4.1 sobre o Custo de Reposição</t>
  </si>
  <si>
    <t>QUADRO RESUMO - MÓDULO 4: ENCARGOS SOCIAIS E TRABALHISTAS</t>
  </si>
  <si>
    <t>Módulo 4 - Encargos Sociais e Trabalhistas</t>
  </si>
  <si>
    <t>Encargos Previdênciários, FGTS e outras contribuições</t>
  </si>
  <si>
    <t>13º (décimo terceiro) Salário</t>
  </si>
  <si>
    <t>Custo de Rescisão</t>
  </si>
  <si>
    <t>Custo de Reposição do Profissional Ausente</t>
  </si>
  <si>
    <t>Outros (Especificar)</t>
  </si>
  <si>
    <t>MÓDULO 5 - CUSTOS INDIRETOS, TRIBUTOS E LUCRO</t>
  </si>
  <si>
    <t>Tributos</t>
  </si>
  <si>
    <t>C.1</t>
  </si>
  <si>
    <t>Tributos Federais (especificar)</t>
  </si>
  <si>
    <t>C.1.1</t>
  </si>
  <si>
    <t>PIS</t>
  </si>
  <si>
    <t>C.1.2</t>
  </si>
  <si>
    <t>COFINS</t>
  </si>
  <si>
    <t>C.2</t>
  </si>
  <si>
    <t>Tributos Estaduais (especificar)</t>
  </si>
  <si>
    <t>C.3</t>
  </si>
  <si>
    <t>Tributos Municipais (especificar)</t>
  </si>
  <si>
    <t>C.3.1</t>
  </si>
  <si>
    <t>ISSQN</t>
  </si>
  <si>
    <t>C.4</t>
  </si>
  <si>
    <r>
      <rPr>
        <b/>
        <sz val="11"/>
        <color theme="1"/>
        <rFont val="Times New Roman"/>
        <charset val="134"/>
      </rPr>
      <t xml:space="preserve">Nota(1): </t>
    </r>
    <r>
      <rPr>
        <sz val="11"/>
        <color rgb="FF000000"/>
        <rFont val="Times New Roman"/>
        <charset val="134"/>
      </rPr>
      <t>Custos indiretos, tributos e lucro por empregado.</t>
    </r>
  </si>
  <si>
    <r>
      <rPr>
        <b/>
        <sz val="11"/>
        <color theme="1"/>
        <rFont val="Times New Roman"/>
        <charset val="134"/>
      </rPr>
      <t xml:space="preserve">Nota(2): </t>
    </r>
    <r>
      <rPr>
        <sz val="11"/>
        <color rgb="FF000000"/>
        <rFont val="Times New Roman"/>
        <charset val="134"/>
      </rPr>
      <t>O valor referente a tributos é obtido aplicando-se o percentual sobre o valor do faturamento.</t>
    </r>
  </si>
  <si>
    <t xml:space="preserve">Anexo II – B </t>
  </si>
  <si>
    <t>Quadro-resumo do Custo por empregado – (Valor por empregado)</t>
  </si>
  <si>
    <t>Mão-de-Obra vinculada à execução contratual (valor por empregado)</t>
  </si>
  <si>
    <t>(R$)</t>
  </si>
  <si>
    <t>Módulo 1 - Composição da Remuneração</t>
  </si>
  <si>
    <t>Módulo 2 - Benefícios Mensais e Diários</t>
  </si>
  <si>
    <t>Módulo 3 - Insumos Diversos (uniformes, materiais, equipamentos e outros).</t>
  </si>
  <si>
    <t>Subtotal (A + B + C + D):</t>
  </si>
  <si>
    <t>Módulo 5 - Custos Indiretos, Tributos e Lucro</t>
  </si>
  <si>
    <t>Valor total por empregado:</t>
  </si>
  <si>
    <t>Uniformes</t>
  </si>
  <si>
    <t>Materiais</t>
  </si>
  <si>
    <t>MODELO DE PLANILHA DE CUSTOS DOS UNIFORMES PARA REALIZAÇÃO DO SERVIÇO DE LIMPEZA</t>
  </si>
  <si>
    <t>Categoria Profissional</t>
  </si>
  <si>
    <t>Tipo de Uniforme</t>
  </si>
  <si>
    <t>Quantidade de Postos (M)</t>
  </si>
  <si>
    <t>Quantidade Anual (N)</t>
  </si>
  <si>
    <t>Valor unitário (O)</t>
  </si>
  <si>
    <t>Valor Anual (P=MxNxO)</t>
  </si>
  <si>
    <t>Encarregado de Limpeza</t>
  </si>
  <si>
    <t>Calça na cor preta – peça</t>
  </si>
  <si>
    <t>Camisa em popeline 100% algodão, manga comprida, na cor branca, com emblema da empresa - peça</t>
  </si>
  <si>
    <t>Meia na cor preta – par</t>
  </si>
  <si>
    <t>Sapato em couro, na cor preta – par</t>
  </si>
  <si>
    <t>TOTAL ENCARREGADO DE LIMPEZA (Q)</t>
  </si>
  <si>
    <t>-</t>
  </si>
  <si>
    <t>Servente</t>
  </si>
  <si>
    <t>Calça comprida com elástico e cordão, em gabardine – peça</t>
  </si>
  <si>
    <t>Camiseta malha fria, com gola esporte, em gabardine, com emblema da empresa – peça</t>
  </si>
  <si>
    <t>Meia em algodão, na cor preta – par</t>
  </si>
  <si>
    <t>Tênis preto em couro, solado baixo, com palmilha antibacteriana – par</t>
  </si>
  <si>
    <t>Bota de borracha - par</t>
  </si>
  <si>
    <t>TOTAL SERVENTE (R)</t>
  </si>
  <si>
    <t>Valor Mensal Total (Q)</t>
  </si>
  <si>
    <t xml:space="preserve">Valor Mensal por Categoria Profissional (Q / nº de postos de Encarregado / 12 meses) </t>
  </si>
  <si>
    <t>Valor Mensal Total (R)</t>
  </si>
  <si>
    <t xml:space="preserve">Valor Mensal por Categoria Profissional (R / nº de postos de Servente / 12 meses) </t>
  </si>
  <si>
    <t>VALOR  ESTIMADO DA PLANILHA DE CUSTOS DOS UNIFORMES PARA REALIZAÇÃO DO SERVIÇO DE LIMPEZA E CONSERVAÇÃO*</t>
  </si>
  <si>
    <t>*A PLANILHA DE CUSTOS DOS UNIFORMES PARA REALIZAÇÃO DO SERVIÇO DE LIMPEZA DEVERÁ SER APRESENTADA JUNTO COM A PLANILHA DE COMPOSIÇÃO DE CUSTOS E FORMAÇÃO DE PREÇOS DOS SERVENTES E ENCARREGADO DE LIMPEZAPARA JUSTIFICAR O VALOR ATRIBUÍDO À ALÍNEA “A” (UNIFORMES) DO MÓDULO 3 (INSUMOS DIVERSOS).</t>
  </si>
  <si>
    <t>Anexo IV</t>
  </si>
  <si>
    <t>MODELO DE PLANILHA DE CUSTOS DOS MATERIAIS E EQUIPAMENTOS PARA REALIZAÇÃO DO SERVIÇO DE LIMPEZA</t>
  </si>
  <si>
    <t>Item</t>
  </si>
  <si>
    <t>Especificação</t>
  </si>
  <si>
    <t>Unidade</t>
  </si>
  <si>
    <t>Quantidade Mensal (A)</t>
  </si>
  <si>
    <t>Valor unitário (B)</t>
  </si>
  <si>
    <t>Valor Mensal (C=AxB)</t>
  </si>
  <si>
    <t>Água Sanitária</t>
  </si>
  <si>
    <t>Litro</t>
  </si>
  <si>
    <t>Álcool 70º</t>
  </si>
  <si>
    <t>Balde Plástico capacidade 10 litros</t>
  </si>
  <si>
    <t>Peça</t>
  </si>
  <si>
    <t>Bisnaga Preta, 50ml.</t>
  </si>
  <si>
    <t>Cera Líquida incolor Galão com 18 litros</t>
  </si>
  <si>
    <t>Galão</t>
  </si>
  <si>
    <t>Desinfetante (floral ou pinho) Galão com 18 litros</t>
  </si>
  <si>
    <t>Desodorizador de ambientes, em aerosol Frasco com 400ml</t>
  </si>
  <si>
    <t>Frasco</t>
  </si>
  <si>
    <t>Detergente neutro para piso - Galão com 18 litros</t>
  </si>
  <si>
    <t>Disco Scott Brite nº 410, para lavagem</t>
  </si>
  <si>
    <t>Escova (manual)</t>
  </si>
  <si>
    <t>Esponja Dupla Face (verde/amarela)</t>
  </si>
  <si>
    <t>Flanela para limpeza</t>
  </si>
  <si>
    <t xml:space="preserve">Unidade </t>
  </si>
  <si>
    <t>Inseticida aerosol - frasco com 500 ml</t>
  </si>
  <si>
    <t>Limpa carpete</t>
  </si>
  <si>
    <t>Limpa vidro com pulverizador - Frasco 500ml</t>
  </si>
  <si>
    <t>Limpador instantâneo para uso próprio em equipamentos de informática, em aerosol Frasco com 400ml</t>
  </si>
  <si>
    <t>Limpador Multiuso (Veja ou similar) Frasco com 500ml</t>
  </si>
  <si>
    <t>Lustra Móveis Frasco com 250ml</t>
  </si>
  <si>
    <t>Luva de borracha</t>
  </si>
  <si>
    <t>Par</t>
  </si>
  <si>
    <t>Pá metálica para recolher lixo, cabo longo.</t>
  </si>
  <si>
    <t>Palha de Aço (ref. Bom Bril) Pacote com 14 Buchas</t>
  </si>
  <si>
    <t>Pacote</t>
  </si>
  <si>
    <t>Pano de limpar chão - em saco de algodão alvejado</t>
  </si>
  <si>
    <t>Papel Higiênico, na cor branca, 100% algodão, 100% fibras virgens, folha dupla, rolo com 30 metros Fardo com 40 rolos</t>
  </si>
  <si>
    <t>Fardo</t>
  </si>
  <si>
    <t>Papel Toalha Interfolhado, duas dobras, 100% fibras virgens, 100% celulose, na cor branca. 22,5cm x 22,5cm. Pacote com 1.250 folhas. Fardo com 5 pacotes cada.</t>
  </si>
  <si>
    <t>Pedra Sanitária</t>
  </si>
  <si>
    <t>Removedor comum - galão com 5 litros</t>
  </si>
  <si>
    <t>Rodo 40 cm - cabo longo</t>
  </si>
  <si>
    <t>Rodo 60 cm - cabo longo</t>
  </si>
  <si>
    <t>Sabão em Barra</t>
  </si>
  <si>
    <t>Barra</t>
  </si>
  <si>
    <t>Sabão em pó - pacote com 5 kg</t>
  </si>
  <si>
    <t>Sabonete em barra</t>
  </si>
  <si>
    <t>Sabonete liquido antimicrobial - galão com 5 litros</t>
  </si>
  <si>
    <t>Saco para Lixo, na cor preta, capacidade de 150 litros Pacote com 100 sacos</t>
  </si>
  <si>
    <t>Saco para Lixo, na cor preta, capacidade de 100 litros Pacote com 100 sacos</t>
  </si>
  <si>
    <t>Saco para Lixo, na cor preta, capacidade de 60 litros Pacote com 100 sacos</t>
  </si>
  <si>
    <t>Saco para Lixo, na cor branca ou azul, capacidade 40 litros Pacote com 100 sacos</t>
  </si>
  <si>
    <t>Saco para Lixo, na cor branca (uso hospitalar), capacidade 40 litros Pacote com 100 sacos</t>
  </si>
  <si>
    <t>Saco para aspirador de pó</t>
  </si>
  <si>
    <t>Saponáceo em barra</t>
  </si>
  <si>
    <t>Vaselina</t>
  </si>
  <si>
    <t>Vassoura de Nylon</t>
  </si>
  <si>
    <t xml:space="preserve">Vassoura para limpeza de vaso sanitário </t>
  </si>
  <si>
    <t xml:space="preserve">Peça </t>
  </si>
  <si>
    <t>Vassoura de Pelo - 60 cm c/ cabo</t>
  </si>
  <si>
    <t xml:space="preserve">Vassoura de Pelo - 40 cm c/ cabo </t>
  </si>
  <si>
    <t>TOTAL (D)</t>
  </si>
  <si>
    <t>Quantidade Estimada (E)</t>
  </si>
  <si>
    <t>Valor Unitário (F)</t>
  </si>
  <si>
    <t>Valor Total (G=ExF)</t>
  </si>
  <si>
    <t>Valor Residual (I=GxH)</t>
  </si>
  <si>
    <t>Vida útil em meses (J)</t>
  </si>
  <si>
    <t>Insumo Mensal (K=G-I/J)</t>
  </si>
  <si>
    <t>% (H)</t>
  </si>
  <si>
    <t>R$ (I)</t>
  </si>
  <si>
    <t>Aspirador de pó</t>
  </si>
  <si>
    <t>Enceradeira Bandeirante 410 mm</t>
  </si>
  <si>
    <t>Escada de alumínio 05 degraus</t>
  </si>
  <si>
    <t>Kit Limpa Vidros Completo</t>
  </si>
  <si>
    <t>Lava jato Karcher pequeno</t>
  </si>
  <si>
    <t>Luva de couro</t>
  </si>
  <si>
    <t>Máquina de lavar carpete</t>
  </si>
  <si>
    <t>Placa de identificação de serviço</t>
  </si>
  <si>
    <t>TOTAL MENSAL DEPRECIAÇÃO (L)</t>
  </si>
  <si>
    <t>Valor Mensal Total (D + L)</t>
  </si>
  <si>
    <t xml:space="preserve">Valor Mensal por Servente (D+L/ nº de postos de Servente) </t>
  </si>
  <si>
    <t>VALOR  ESTIMADO DA PLANILHA DE CUSTOS DOS MATERIAIS E EQUIPAMENTOS PARA REALIZAÇÃO DO SERVIÇO DE LIMPEZA E CONSERVAÇÃO*</t>
  </si>
  <si>
    <t>*A PLANILHA DE CUSTOS DOS MATERIAIS E EQUIPAMENTOS PARA REALIZAÇÃO DO SERVIÇO DE LIMPEZA E CONSERVAÇÃO DEVERÁ SER APRESENTADA JUNTO COM A PLANILHA DE COMPOSIÇÃO DE CUSTOS E FORMAÇÃO DE PREÇOS DOS SERVENTES PARA JUSTIFICAR OS VALORES ATRIBUÍDOS ÀS ALÍNEAS “B” e "C" (MATERIAIS E EQUIPAMENTOS) DO MÓDULO 3 (INSUMOS DIVERSOS).</t>
  </si>
  <si>
    <t>Médico - Clínico Geral</t>
  </si>
  <si>
    <t>20 horas semanais.</t>
  </si>
  <si>
    <t>12 meses, prorrogável</t>
  </si>
  <si>
    <t>28.502/2024</t>
  </si>
  <si>
    <t>Pregão Eletrônico</t>
  </si>
  <si>
    <t>21/2024</t>
  </si>
  <si>
    <t>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</si>
</sst>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mm/yyyy"/>
    <numFmt numFmtId="166" formatCode="_-&quot;R$&quot;\ * #,##0.00_-;\-&quot;R$&quot;\ * #,##0.00_-;_-&quot;R$&quot;\ * &quot;-&quot;??_-;_-@"/>
    <numFmt numFmtId="167" formatCode="_-[$R$-416]\ * #,##0.00_-;\-[$R$-416]\ * #,##0.00_-;_-[$R$-416]\ * &quot;-&quot;??_-;_-@_-"/>
  </numFmts>
  <fonts count="34">
    <font>
      <sz val="11"/>
      <color theme="1"/>
      <name val="Calibri"/>
      <charset val="134"/>
    </font>
    <font>
      <b/>
      <sz val="11"/>
      <color theme="1"/>
      <name val="Arial"/>
      <charset val="134"/>
    </font>
    <font>
      <sz val="11"/>
      <name val="Calibri"/>
      <charset val="134"/>
    </font>
    <font>
      <b/>
      <sz val="12"/>
      <color theme="1"/>
      <name val="Times New Roman"/>
      <charset val="134"/>
    </font>
    <font>
      <sz val="12"/>
      <color theme="1"/>
      <name val="Calibri"/>
      <charset val="134"/>
    </font>
    <font>
      <sz val="12"/>
      <color theme="1"/>
      <name val="Times New Roman"/>
      <charset val="134"/>
    </font>
    <font>
      <b/>
      <sz val="12"/>
      <color theme="1"/>
      <name val="Calibri"/>
      <charset val="134"/>
    </font>
    <font>
      <sz val="10"/>
      <color theme="1"/>
      <name val="Times New Roman"/>
      <charset val="134"/>
    </font>
    <font>
      <b/>
      <sz val="11"/>
      <color theme="1"/>
      <name val="Calibri"/>
      <charset val="134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b/>
      <sz val="10"/>
      <color theme="1"/>
      <name val="Times New Roman"/>
      <charset val="134"/>
    </font>
    <font>
      <b/>
      <sz val="10"/>
      <color theme="1"/>
      <name val="Arial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rgb="FF000000"/>
      <name val="Times New Roman"/>
      <charset val="134"/>
    </font>
    <font>
      <sz val="11"/>
      <color theme="1"/>
      <name val="Arial"/>
      <charset val="134"/>
    </font>
    <font>
      <sz val="11"/>
      <color theme="1"/>
      <name val="Times New Roman"/>
      <charset val="134"/>
    </font>
    <font>
      <sz val="7"/>
      <color theme="1"/>
      <name val="Tahoma"/>
      <charset val="134"/>
    </font>
    <font>
      <b/>
      <sz val="10"/>
      <color theme="1"/>
      <name val="Tahoma"/>
      <charset val="134"/>
    </font>
    <font>
      <b/>
      <sz val="7"/>
      <color theme="1"/>
      <name val="Tahoma"/>
      <charset val="134"/>
    </font>
    <font>
      <b/>
      <sz val="8"/>
      <color theme="1"/>
      <name val="Tahoma"/>
      <charset val="134"/>
    </font>
    <font>
      <sz val="8"/>
      <color theme="1"/>
      <name val="Tahoma"/>
      <charset val="134"/>
    </font>
    <font>
      <sz val="11"/>
      <color theme="1"/>
      <name val="Tahoma"/>
      <charset val="134"/>
    </font>
    <font>
      <sz val="10"/>
      <color theme="1"/>
      <name val="Tahoma"/>
      <charset val="134"/>
    </font>
    <font>
      <sz val="11"/>
      <color rgb="FF000000"/>
      <name val="Times New Roman"/>
      <charset val="134"/>
    </font>
    <font>
      <b/>
      <u/>
      <sz val="7"/>
      <color theme="1"/>
      <name val="Tahoma"/>
      <charset val="134"/>
    </font>
    <font>
      <sz val="11"/>
      <color theme="1"/>
      <name val="Calibri"/>
      <charset val="134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6"/>
      <color theme="1"/>
      <name val="Tahoma"/>
      <family val="2"/>
    </font>
    <font>
      <b/>
      <sz val="14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28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0" borderId="7" xfId="0" applyFont="1" applyBorder="1"/>
    <xf numFmtId="0" fontId="7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1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166" fontId="0" fillId="0" borderId="9" xfId="0" applyNumberFormat="1" applyBorder="1" applyAlignment="1">
      <alignment horizontal="center" vertical="center"/>
    </xf>
    <xf numFmtId="166" fontId="0" fillId="0" borderId="9" xfId="0" applyNumberFormat="1" applyBorder="1" applyAlignment="1">
      <alignment vertical="center"/>
    </xf>
    <xf numFmtId="9" fontId="0" fillId="0" borderId="9" xfId="0" applyNumberFormat="1" applyBorder="1"/>
    <xf numFmtId="166" fontId="0" fillId="0" borderId="9" xfId="0" applyNumberFormat="1" applyBorder="1"/>
    <xf numFmtId="0" fontId="8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0" xfId="0" applyFont="1"/>
    <xf numFmtId="166" fontId="8" fillId="0" borderId="9" xfId="0" applyNumberFormat="1" applyFont="1" applyBorder="1"/>
    <xf numFmtId="166" fontId="0" fillId="0" borderId="0" xfId="0" applyNumberFormat="1"/>
    <xf numFmtId="166" fontId="11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6" fontId="11" fillId="0" borderId="5" xfId="0" applyNumberFormat="1" applyFont="1" applyBorder="1" applyAlignment="1">
      <alignment horizontal="center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165" fontId="15" fillId="0" borderId="5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6" fontId="15" fillId="0" borderId="5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4" fontId="15" fillId="0" borderId="16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2" borderId="2" xfId="0" applyFont="1" applyFill="1" applyBorder="1" applyAlignment="1">
      <alignment horizontal="center" vertical="center" wrapText="1"/>
    </xf>
    <xf numFmtId="166" fontId="15" fillId="0" borderId="5" xfId="0" applyNumberFormat="1" applyFont="1" applyBorder="1" applyAlignment="1">
      <alignment horizontal="left" vertical="center" wrapText="1"/>
    </xf>
    <xf numFmtId="166" fontId="15" fillId="2" borderId="5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166" fontId="15" fillId="0" borderId="2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10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2" fillId="3" borderId="3" xfId="0" applyFont="1" applyFill="1" applyBorder="1"/>
    <xf numFmtId="10" fontId="14" fillId="2" borderId="3" xfId="0" applyNumberFormat="1" applyFont="1" applyFill="1" applyBorder="1" applyAlignment="1">
      <alignment horizontal="center" vertical="center" wrapText="1"/>
    </xf>
    <xf numFmtId="166" fontId="14" fillId="4" borderId="5" xfId="0" applyNumberFormat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166" fontId="15" fillId="0" borderId="5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2" fillId="3" borderId="7" xfId="0" applyFont="1" applyFill="1" applyBorder="1"/>
    <xf numFmtId="0" fontId="14" fillId="2" borderId="1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6" fontId="15" fillId="0" borderId="20" xfId="0" applyNumberFormat="1" applyFont="1" applyBorder="1" applyAlignment="1">
      <alignment horizontal="left" vertical="center" wrapText="1"/>
    </xf>
    <xf numFmtId="166" fontId="15" fillId="0" borderId="21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166" fontId="15" fillId="2" borderId="22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6" borderId="27" xfId="0" applyFont="1" applyFill="1" applyBorder="1" applyAlignment="1">
      <alignment horizontal="center" vertical="center"/>
    </xf>
    <xf numFmtId="0" fontId="21" fillId="6" borderId="28" xfId="0" applyFont="1" applyFill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6" borderId="32" xfId="0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167" fontId="19" fillId="0" borderId="0" xfId="1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39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1" fillId="0" borderId="23" xfId="0" applyFont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/>
    </xf>
    <xf numFmtId="0" fontId="19" fillId="5" borderId="24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14" fontId="19" fillId="5" borderId="23" xfId="0" applyNumberFormat="1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10" borderId="23" xfId="0" applyFont="1" applyFill="1" applyBorder="1" applyAlignment="1">
      <alignment horizontal="center" vertical="center"/>
    </xf>
    <xf numFmtId="49" fontId="19" fillId="6" borderId="27" xfId="0" applyNumberFormat="1" applyFont="1" applyFill="1" applyBorder="1" applyAlignment="1">
      <alignment horizontal="center" vertical="center"/>
    </xf>
    <xf numFmtId="49" fontId="19" fillId="6" borderId="28" xfId="0" applyNumberFormat="1" applyFont="1" applyFill="1" applyBorder="1" applyAlignment="1">
      <alignment horizontal="center" vertical="center"/>
    </xf>
    <xf numFmtId="49" fontId="19" fillId="6" borderId="34" xfId="0" applyNumberFormat="1" applyFont="1" applyFill="1" applyBorder="1" applyAlignment="1">
      <alignment horizontal="center" vertical="center"/>
    </xf>
    <xf numFmtId="164" fontId="21" fillId="6" borderId="28" xfId="0" applyNumberFormat="1" applyFont="1" applyFill="1" applyBorder="1" applyAlignment="1">
      <alignment horizontal="center" vertical="center"/>
    </xf>
    <xf numFmtId="0" fontId="21" fillId="6" borderId="28" xfId="0" applyFont="1" applyFill="1" applyBorder="1" applyAlignment="1">
      <alignment horizontal="center" vertical="center"/>
    </xf>
    <xf numFmtId="0" fontId="21" fillId="6" borderId="34" xfId="0" applyFont="1" applyFill="1" applyBorder="1" applyAlignment="1">
      <alignment horizontal="center" vertical="center"/>
    </xf>
    <xf numFmtId="167" fontId="19" fillId="6" borderId="28" xfId="1" applyNumberFormat="1" applyFont="1" applyFill="1" applyBorder="1" applyAlignment="1">
      <alignment horizontal="center" vertical="center"/>
    </xf>
    <xf numFmtId="167" fontId="19" fillId="6" borderId="34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35" xfId="0" applyFont="1" applyBorder="1" applyAlignment="1">
      <alignment horizontal="left" vertical="center"/>
    </xf>
    <xf numFmtId="167" fontId="19" fillId="0" borderId="0" xfId="1" applyNumberFormat="1" applyFont="1" applyFill="1" applyBorder="1" applyAlignment="1">
      <alignment horizontal="center" vertical="center"/>
    </xf>
    <xf numFmtId="167" fontId="19" fillId="0" borderId="35" xfId="1" applyNumberFormat="1" applyFont="1" applyFill="1" applyBorder="1" applyAlignment="1">
      <alignment horizontal="center" vertical="center"/>
    </xf>
    <xf numFmtId="167" fontId="19" fillId="0" borderId="0" xfId="1" applyNumberFormat="1" applyFont="1" applyBorder="1" applyAlignment="1">
      <alignment horizontal="center" vertical="center"/>
    </xf>
    <xf numFmtId="167" fontId="19" fillId="0" borderId="35" xfId="1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9" fillId="0" borderId="3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1" xfId="0" applyFont="1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167" fontId="19" fillId="0" borderId="31" xfId="1" applyNumberFormat="1" applyFont="1" applyBorder="1" applyAlignment="1">
      <alignment horizontal="center" vertical="center"/>
    </xf>
    <xf numFmtId="167" fontId="19" fillId="0" borderId="36" xfId="1" applyNumberFormat="1" applyFont="1" applyBorder="1" applyAlignment="1">
      <alignment horizontal="center" vertical="center"/>
    </xf>
    <xf numFmtId="0" fontId="21" fillId="6" borderId="28" xfId="0" applyFont="1" applyFill="1" applyBorder="1" applyAlignment="1">
      <alignment horizontal="left" vertical="center"/>
    </xf>
    <xf numFmtId="164" fontId="19" fillId="0" borderId="31" xfId="0" applyNumberFormat="1" applyFont="1" applyBorder="1" applyAlignment="1">
      <alignment horizontal="center" vertical="center"/>
    </xf>
    <xf numFmtId="164" fontId="19" fillId="0" borderId="36" xfId="0" applyNumberFormat="1" applyFont="1" applyBorder="1" applyAlignment="1">
      <alignment horizontal="center" vertical="center"/>
    </xf>
    <xf numFmtId="0" fontId="21" fillId="6" borderId="27" xfId="0" applyFont="1" applyFill="1" applyBorder="1" applyAlignment="1">
      <alignment horizontal="left" vertical="center"/>
    </xf>
    <xf numFmtId="164" fontId="21" fillId="6" borderId="34" xfId="0" applyNumberFormat="1" applyFont="1" applyFill="1" applyBorder="1" applyAlignment="1">
      <alignment horizontal="center" vertical="center"/>
    </xf>
    <xf numFmtId="167" fontId="19" fillId="6" borderId="27" xfId="1" applyNumberFormat="1" applyFont="1" applyFill="1" applyBorder="1" applyAlignment="1">
      <alignment horizontal="center" vertical="center"/>
    </xf>
    <xf numFmtId="167" fontId="19" fillId="0" borderId="29" xfId="1" applyNumberFormat="1" applyFont="1" applyBorder="1" applyAlignment="1">
      <alignment horizontal="center" vertical="center"/>
    </xf>
    <xf numFmtId="167" fontId="19" fillId="0" borderId="30" xfId="1" applyNumberFormat="1" applyFont="1" applyBorder="1" applyAlignment="1">
      <alignment horizontal="center" vertical="center"/>
    </xf>
    <xf numFmtId="167" fontId="19" fillId="0" borderId="31" xfId="1" applyNumberFormat="1" applyFont="1" applyFill="1" applyBorder="1" applyAlignment="1">
      <alignment horizontal="center" vertical="center"/>
    </xf>
    <xf numFmtId="167" fontId="19" fillId="0" borderId="36" xfId="1" applyNumberFormat="1" applyFont="1" applyFill="1" applyBorder="1" applyAlignment="1">
      <alignment horizontal="center" vertical="center"/>
    </xf>
    <xf numFmtId="167" fontId="19" fillId="0" borderId="26" xfId="1" applyNumberFormat="1" applyFont="1" applyBorder="1" applyAlignment="1">
      <alignment horizontal="center" vertical="center"/>
    </xf>
    <xf numFmtId="167" fontId="19" fillId="0" borderId="23" xfId="1" applyNumberFormat="1" applyFont="1" applyBorder="1" applyAlignment="1">
      <alignment horizontal="center" vertical="center"/>
    </xf>
    <xf numFmtId="167" fontId="19" fillId="0" borderId="50" xfId="1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164" fontId="19" fillId="0" borderId="26" xfId="0" applyNumberFormat="1" applyFont="1" applyBorder="1" applyAlignment="1">
      <alignment horizontal="center" vertical="center"/>
    </xf>
    <xf numFmtId="164" fontId="19" fillId="0" borderId="23" xfId="0" applyNumberFormat="1" applyFont="1" applyBorder="1" applyAlignment="1">
      <alignment horizontal="center" vertical="center"/>
    </xf>
    <xf numFmtId="164" fontId="19" fillId="0" borderId="50" xfId="0" applyNumberFormat="1" applyFont="1" applyBorder="1" applyAlignment="1">
      <alignment horizontal="center" vertical="center"/>
    </xf>
    <xf numFmtId="0" fontId="21" fillId="6" borderId="37" xfId="0" applyFont="1" applyFill="1" applyBorder="1" applyAlignment="1">
      <alignment horizontal="center" vertical="center"/>
    </xf>
    <xf numFmtId="0" fontId="21" fillId="6" borderId="38" xfId="0" applyFont="1" applyFill="1" applyBorder="1" applyAlignment="1">
      <alignment horizontal="center" vertical="center"/>
    </xf>
    <xf numFmtId="0" fontId="21" fillId="6" borderId="46" xfId="0" applyFont="1" applyFill="1" applyBorder="1" applyAlignment="1">
      <alignment horizontal="center" vertical="center"/>
    </xf>
    <xf numFmtId="49" fontId="19" fillId="6" borderId="37" xfId="0" applyNumberFormat="1" applyFont="1" applyFill="1" applyBorder="1" applyAlignment="1">
      <alignment horizontal="center" vertical="center"/>
    </xf>
    <xf numFmtId="49" fontId="19" fillId="6" borderId="38" xfId="0" applyNumberFormat="1" applyFont="1" applyFill="1" applyBorder="1" applyAlignment="1">
      <alignment horizontal="center" vertical="center"/>
    </xf>
    <xf numFmtId="49" fontId="19" fillId="6" borderId="46" xfId="0" applyNumberFormat="1" applyFont="1" applyFill="1" applyBorder="1" applyAlignment="1">
      <alignment horizontal="center" vertical="center"/>
    </xf>
    <xf numFmtId="0" fontId="19" fillId="0" borderId="40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164" fontId="19" fillId="0" borderId="48" xfId="0" applyNumberFormat="1" applyFont="1" applyBorder="1" applyAlignment="1">
      <alignment horizontal="center" vertical="center"/>
    </xf>
    <xf numFmtId="164" fontId="19" fillId="0" borderId="40" xfId="0" applyNumberFormat="1" applyFont="1" applyBorder="1" applyAlignment="1">
      <alignment horizontal="center" vertical="center"/>
    </xf>
    <xf numFmtId="164" fontId="19" fillId="0" borderId="49" xfId="0" applyNumberFormat="1" applyFont="1" applyBorder="1" applyAlignment="1">
      <alignment horizontal="center" vertical="center"/>
    </xf>
    <xf numFmtId="167" fontId="19" fillId="0" borderId="48" xfId="1" applyNumberFormat="1" applyFont="1" applyBorder="1" applyAlignment="1">
      <alignment horizontal="center" vertical="center"/>
    </xf>
    <xf numFmtId="167" fontId="19" fillId="0" borderId="40" xfId="1" applyNumberFormat="1" applyFont="1" applyBorder="1" applyAlignment="1">
      <alignment horizontal="center" vertical="center"/>
    </xf>
    <xf numFmtId="167" fontId="19" fillId="0" borderId="49" xfId="1" applyNumberFormat="1" applyFont="1" applyBorder="1" applyAlignment="1">
      <alignment horizontal="center" vertical="center"/>
    </xf>
    <xf numFmtId="0" fontId="21" fillId="8" borderId="44" xfId="0" applyFont="1" applyFill="1" applyBorder="1" applyAlignment="1">
      <alignment horizontal="left" vertical="center"/>
    </xf>
    <xf numFmtId="0" fontId="21" fillId="8" borderId="45" xfId="0" applyFont="1" applyFill="1" applyBorder="1" applyAlignment="1">
      <alignment horizontal="left" vertical="center"/>
    </xf>
    <xf numFmtId="0" fontId="21" fillId="8" borderId="54" xfId="0" applyFont="1" applyFill="1" applyBorder="1" applyAlignment="1">
      <alignment horizontal="left" vertical="center"/>
    </xf>
    <xf numFmtId="167" fontId="21" fillId="8" borderId="55" xfId="1" applyNumberFormat="1" applyFont="1" applyFill="1" applyBorder="1" applyAlignment="1">
      <alignment horizontal="center" vertical="center"/>
    </xf>
    <xf numFmtId="167" fontId="21" fillId="8" borderId="45" xfId="1" applyNumberFormat="1" applyFont="1" applyFill="1" applyBorder="1" applyAlignment="1">
      <alignment horizontal="center" vertical="center"/>
    </xf>
    <xf numFmtId="167" fontId="21" fillId="8" borderId="54" xfId="1" applyNumberFormat="1" applyFont="1" applyFill="1" applyBorder="1" applyAlignment="1">
      <alignment horizontal="center" vertical="center"/>
    </xf>
    <xf numFmtId="0" fontId="19" fillId="0" borderId="23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1" fillId="8" borderId="41" xfId="0" applyFont="1" applyFill="1" applyBorder="1" applyAlignment="1">
      <alignment horizontal="left" vertical="center"/>
    </xf>
    <xf numFmtId="0" fontId="21" fillId="8" borderId="23" xfId="0" applyFont="1" applyFill="1" applyBorder="1" applyAlignment="1">
      <alignment horizontal="left" vertical="center"/>
    </xf>
    <xf numFmtId="0" fontId="21" fillId="8" borderId="50" xfId="0" applyFont="1" applyFill="1" applyBorder="1" applyAlignment="1">
      <alignment horizontal="left" vertical="center"/>
    </xf>
    <xf numFmtId="167" fontId="21" fillId="8" borderId="26" xfId="1" applyNumberFormat="1" applyFont="1" applyFill="1" applyBorder="1" applyAlignment="1">
      <alignment horizontal="center" vertical="center"/>
    </xf>
    <xf numFmtId="167" fontId="21" fillId="8" borderId="23" xfId="1" applyNumberFormat="1" applyFont="1" applyFill="1" applyBorder="1" applyAlignment="1">
      <alignment horizontal="center" vertical="center"/>
    </xf>
    <xf numFmtId="167" fontId="21" fillId="8" borderId="50" xfId="1" applyNumberFormat="1" applyFont="1" applyFill="1" applyBorder="1" applyAlignment="1">
      <alignment horizontal="center" vertical="center"/>
    </xf>
    <xf numFmtId="0" fontId="19" fillId="0" borderId="43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164" fontId="19" fillId="0" borderId="52" xfId="0" applyNumberFormat="1" applyFont="1" applyBorder="1" applyAlignment="1">
      <alignment horizontal="center" vertical="center"/>
    </xf>
    <xf numFmtId="164" fontId="19" fillId="0" borderId="43" xfId="0" applyNumberFormat="1" applyFont="1" applyBorder="1" applyAlignment="1">
      <alignment horizontal="center" vertical="center"/>
    </xf>
    <xf numFmtId="164" fontId="19" fillId="0" borderId="53" xfId="0" applyNumberFormat="1" applyFont="1" applyBorder="1" applyAlignment="1">
      <alignment horizontal="center" vertical="center"/>
    </xf>
    <xf numFmtId="167" fontId="19" fillId="0" borderId="52" xfId="1" applyNumberFormat="1" applyFont="1" applyBorder="1" applyAlignment="1">
      <alignment horizontal="center" vertical="center"/>
    </xf>
    <xf numFmtId="167" fontId="19" fillId="0" borderId="43" xfId="1" applyNumberFormat="1" applyFont="1" applyBorder="1" applyAlignment="1">
      <alignment horizontal="center" vertical="center"/>
    </xf>
    <xf numFmtId="167" fontId="19" fillId="0" borderId="53" xfId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0" fillId="0" borderId="24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31" fillId="0" borderId="37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29" fillId="0" borderId="23" xfId="0" applyFont="1" applyBorder="1" applyAlignment="1">
      <alignment horizontal="left" vertical="center" wrapText="1"/>
    </xf>
    <xf numFmtId="0" fontId="19" fillId="5" borderId="24" xfId="0" applyFont="1" applyFill="1" applyBorder="1" applyAlignment="1">
      <alignment horizontal="left" vertical="center"/>
    </xf>
    <xf numFmtId="0" fontId="19" fillId="5" borderId="25" xfId="0" applyFont="1" applyFill="1" applyBorder="1" applyAlignment="1">
      <alignment horizontal="left" vertical="center"/>
    </xf>
    <xf numFmtId="0" fontId="19" fillId="5" borderId="26" xfId="0" applyFont="1" applyFill="1" applyBorder="1" applyAlignment="1">
      <alignment horizontal="left" vertical="center"/>
    </xf>
    <xf numFmtId="0" fontId="21" fillId="5" borderId="24" xfId="0" applyFont="1" applyFill="1" applyBorder="1" applyAlignment="1">
      <alignment horizontal="left" vertical="center"/>
    </xf>
    <xf numFmtId="0" fontId="21" fillId="5" borderId="25" xfId="0" applyFont="1" applyFill="1" applyBorder="1" applyAlignment="1">
      <alignment horizontal="left" vertical="center"/>
    </xf>
    <xf numFmtId="0" fontId="21" fillId="5" borderId="26" xfId="0" applyFont="1" applyFill="1" applyBorder="1" applyAlignment="1">
      <alignment horizontal="left" vertical="center"/>
    </xf>
    <xf numFmtId="49" fontId="19" fillId="5" borderId="24" xfId="0" applyNumberFormat="1" applyFont="1" applyFill="1" applyBorder="1" applyAlignment="1">
      <alignment horizontal="center" vertical="center"/>
    </xf>
    <xf numFmtId="49" fontId="19" fillId="5" borderId="25" xfId="0" applyNumberFormat="1" applyFont="1" applyFill="1" applyBorder="1" applyAlignment="1">
      <alignment horizontal="center" vertical="center"/>
    </xf>
    <xf numFmtId="49" fontId="19" fillId="5" borderId="26" xfId="0" applyNumberFormat="1" applyFont="1" applyFill="1" applyBorder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/>
    <xf numFmtId="0" fontId="11" fillId="0" borderId="14" xfId="0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" xfId="0" applyFont="1" applyBorder="1"/>
    <xf numFmtId="0" fontId="7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3" xfId="0" applyFont="1" applyBorder="1"/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8" fillId="0" borderId="10" xfId="0" applyFont="1" applyBorder="1" applyAlignment="1">
      <alignment horizontal="center"/>
    </xf>
    <xf numFmtId="0" fontId="2" fillId="0" borderId="13" xfId="0" applyFont="1" applyBorder="1"/>
    <xf numFmtId="0" fontId="8" fillId="0" borderId="8" xfId="0" applyFont="1" applyBorder="1" applyAlignment="1">
      <alignment horizontal="center" vertical="center"/>
    </xf>
    <xf numFmtId="0" fontId="2" fillId="0" borderId="12" xfId="0" applyFont="1" applyBorder="1"/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5"/>
  <sheetViews>
    <sheetView topLeftCell="C1" zoomScale="220" zoomScaleNormal="220" workbookViewId="0">
      <selection activeCell="Y23" sqref="Y23:AC23"/>
    </sheetView>
  </sheetViews>
  <sheetFormatPr defaultColWidth="2.85546875" defaultRowHeight="9" customHeight="1"/>
  <cols>
    <col min="1" max="1" width="2.85546875" style="88" customWidth="1"/>
    <col min="2" max="2" width="3.140625" style="88" customWidth="1"/>
    <col min="3" max="3" width="2.85546875" style="88"/>
    <col min="4" max="5" width="2.85546875" style="88" customWidth="1"/>
    <col min="6" max="9" width="2.85546875" style="88"/>
    <col min="10" max="10" width="3" style="88" customWidth="1"/>
    <col min="11" max="33" width="2.85546875" style="88"/>
    <col min="34" max="34" width="2.7109375" style="88" customWidth="1"/>
    <col min="35" max="35" width="2.85546875" style="88" hidden="1" customWidth="1"/>
    <col min="36" max="44" width="2.85546875" style="88"/>
    <col min="45" max="45" width="2.85546875" style="88" customWidth="1"/>
    <col min="46" max="16384" width="2.85546875" style="88"/>
  </cols>
  <sheetData>
    <row r="1" spans="1:35" ht="13.5" customHeight="1">
      <c r="AH1" s="111"/>
    </row>
    <row r="3" spans="1:35" ht="9" customHeight="1">
      <c r="A3" s="204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6"/>
    </row>
    <row r="4" spans="1:35" ht="9" customHeight="1">
      <c r="A4" s="207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9"/>
    </row>
    <row r="5" spans="1:35" ht="9" customHeight="1">
      <c r="B5" s="89"/>
    </row>
    <row r="6" spans="1:35" ht="9" customHeight="1">
      <c r="B6" s="112" t="s">
        <v>1</v>
      </c>
      <c r="C6" s="112"/>
      <c r="D6" s="112"/>
      <c r="E6" s="112"/>
      <c r="F6" s="113" t="s">
        <v>2</v>
      </c>
      <c r="G6" s="113"/>
      <c r="H6" s="113"/>
      <c r="I6" s="113"/>
      <c r="K6" s="114" t="s">
        <v>3</v>
      </c>
      <c r="L6" s="115"/>
      <c r="M6" s="116"/>
      <c r="N6" s="113" t="s">
        <v>4</v>
      </c>
      <c r="O6" s="113"/>
      <c r="P6" s="113"/>
      <c r="Q6" s="113"/>
      <c r="T6" s="117" t="s">
        <v>5</v>
      </c>
      <c r="U6" s="117"/>
      <c r="V6" s="117"/>
      <c r="W6" s="117"/>
      <c r="X6" s="118" t="s">
        <v>6</v>
      </c>
      <c r="Y6" s="119"/>
      <c r="Z6" s="119"/>
      <c r="AA6" s="119"/>
      <c r="AB6" s="119"/>
      <c r="AC6" s="119"/>
      <c r="AD6" s="119"/>
      <c r="AE6" s="119"/>
      <c r="AF6" s="119"/>
      <c r="AG6" s="119"/>
      <c r="AH6" s="120"/>
    </row>
    <row r="7" spans="1:35" ht="3" customHeight="1">
      <c r="B7" s="90"/>
      <c r="C7" s="90"/>
      <c r="D7" s="90"/>
      <c r="E7" s="90"/>
      <c r="F7" s="91"/>
      <c r="G7" s="91"/>
      <c r="H7" s="91"/>
      <c r="I7" s="91"/>
      <c r="K7" s="90"/>
      <c r="L7" s="99"/>
      <c r="M7" s="99"/>
      <c r="N7" s="99"/>
      <c r="O7" s="100"/>
      <c r="P7" s="91"/>
      <c r="Q7" s="91"/>
      <c r="R7" s="91"/>
      <c r="T7" s="97"/>
      <c r="U7" s="97"/>
      <c r="V7" s="97"/>
      <c r="W7" s="97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5" ht="9" customHeight="1">
      <c r="B8" s="121"/>
      <c r="C8" s="121"/>
      <c r="D8" s="121"/>
      <c r="E8" s="121"/>
      <c r="F8" s="122"/>
      <c r="G8" s="122"/>
      <c r="H8" s="122"/>
      <c r="I8" s="122"/>
      <c r="K8" s="117" t="s">
        <v>7</v>
      </c>
      <c r="L8" s="117"/>
      <c r="M8" s="117"/>
      <c r="N8" s="117"/>
      <c r="O8" s="117"/>
      <c r="P8" s="117"/>
      <c r="Q8" s="117"/>
      <c r="R8" s="117"/>
      <c r="S8" s="117"/>
      <c r="T8" s="117"/>
      <c r="U8" s="123">
        <v>44280</v>
      </c>
      <c r="V8" s="124"/>
      <c r="W8" s="124"/>
      <c r="X8" s="124"/>
      <c r="Z8" s="112" t="s">
        <v>8</v>
      </c>
      <c r="AA8" s="112"/>
      <c r="AB8" s="112"/>
      <c r="AC8" s="112"/>
      <c r="AD8" s="124" t="s">
        <v>9</v>
      </c>
      <c r="AE8" s="124"/>
      <c r="AF8" s="124"/>
    </row>
    <row r="10" spans="1:35" ht="9" customHeight="1">
      <c r="B10" s="125" t="s">
        <v>10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</row>
    <row r="11" spans="1:35" ht="9" customHeight="1">
      <c r="B11" s="126" t="s">
        <v>11</v>
      </c>
      <c r="C11" s="127"/>
      <c r="D11" s="127"/>
      <c r="E11" s="127"/>
      <c r="F11" s="127"/>
      <c r="G11" s="128"/>
      <c r="H11" s="129" t="s">
        <v>12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1"/>
    </row>
    <row r="12" spans="1:35" ht="9" customHeight="1">
      <c r="B12" s="132" t="s">
        <v>13</v>
      </c>
      <c r="C12" s="133"/>
      <c r="D12" s="133"/>
      <c r="E12" s="133"/>
      <c r="F12" s="133"/>
      <c r="G12" s="133"/>
      <c r="H12" s="134"/>
      <c r="I12" s="132" t="s">
        <v>14</v>
      </c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4"/>
    </row>
    <row r="13" spans="1:35" ht="9" customHeight="1">
      <c r="B13" s="132" t="s">
        <v>15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4"/>
      <c r="U13" s="135" t="s">
        <v>16</v>
      </c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7"/>
    </row>
    <row r="14" spans="1:35" ht="9" customHeight="1">
      <c r="B14" s="125" t="s">
        <v>17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203" t="s">
        <v>18</v>
      </c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</row>
    <row r="15" spans="1:35" ht="9" customHeight="1"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</row>
    <row r="16" spans="1:35" ht="3" customHeight="1"/>
    <row r="17" spans="2:34" ht="9" customHeight="1">
      <c r="B17" s="138" t="s">
        <v>19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40"/>
      <c r="Y17" s="141">
        <v>1</v>
      </c>
      <c r="Z17" s="141"/>
      <c r="AA17" s="141"/>
      <c r="AB17" s="141"/>
      <c r="AC17" s="141"/>
      <c r="AD17" s="141"/>
      <c r="AE17" s="141"/>
      <c r="AF17" s="141"/>
      <c r="AG17" s="141"/>
      <c r="AH17" s="141"/>
    </row>
    <row r="18" spans="2:34" ht="3" customHeight="1"/>
    <row r="19" spans="2:34" ht="9" customHeight="1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7"/>
      <c r="N19" s="97"/>
      <c r="O19" s="97"/>
      <c r="P19" s="97"/>
      <c r="Q19" s="97"/>
      <c r="R19" s="97"/>
      <c r="S19" s="97"/>
      <c r="T19" s="97"/>
      <c r="U19" s="97"/>
      <c r="V19" s="101"/>
      <c r="Y19" s="142" t="s">
        <v>20</v>
      </c>
      <c r="Z19" s="143"/>
      <c r="AA19" s="143"/>
      <c r="AB19" s="143"/>
      <c r="AC19" s="144"/>
      <c r="AD19" s="143" t="s">
        <v>21</v>
      </c>
      <c r="AE19" s="143"/>
      <c r="AF19" s="143"/>
      <c r="AG19" s="143"/>
      <c r="AH19" s="144"/>
    </row>
    <row r="20" spans="2:34" ht="9" customHeight="1">
      <c r="B20" s="93">
        <v>1</v>
      </c>
      <c r="C20" s="94" t="s">
        <v>22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145" t="str">
        <f>IF(SUM(V21:X27)=0,"",SUM(V21:X27))</f>
        <v/>
      </c>
      <c r="W20" s="146"/>
      <c r="X20" s="147"/>
      <c r="Y20" s="148">
        <f>SUM(Y21:AC27)</f>
        <v>3723.14</v>
      </c>
      <c r="Z20" s="148"/>
      <c r="AA20" s="148"/>
      <c r="AB20" s="148"/>
      <c r="AC20" s="149"/>
      <c r="AD20" s="148">
        <f>SUM(AD21:AH27)</f>
        <v>3723.14</v>
      </c>
      <c r="AE20" s="148"/>
      <c r="AF20" s="148"/>
      <c r="AG20" s="148"/>
      <c r="AH20" s="149"/>
    </row>
    <row r="21" spans="2:34" ht="9" customHeight="1">
      <c r="B21" s="95" t="s">
        <v>23</v>
      </c>
      <c r="C21" s="150" t="s">
        <v>24</v>
      </c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1"/>
      <c r="Y21" s="152">
        <v>3723.14</v>
      </c>
      <c r="Z21" s="152"/>
      <c r="AA21" s="152"/>
      <c r="AB21" s="152"/>
      <c r="AC21" s="153"/>
      <c r="AD21" s="154">
        <f>IF(Y21=0,"",Y21*$Y$17)</f>
        <v>3723.14</v>
      </c>
      <c r="AE21" s="154"/>
      <c r="AF21" s="154"/>
      <c r="AG21" s="154"/>
      <c r="AH21" s="155"/>
    </row>
    <row r="22" spans="2:34" ht="9" customHeight="1">
      <c r="B22" s="95" t="s">
        <v>25</v>
      </c>
      <c r="C22" s="150" t="s">
        <v>26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6"/>
      <c r="W22" s="156"/>
      <c r="X22" s="157"/>
      <c r="Y22" s="154" t="str">
        <f>IF(V22="","",($V$22*1100))</f>
        <v/>
      </c>
      <c r="Z22" s="154"/>
      <c r="AA22" s="154"/>
      <c r="AB22" s="154"/>
      <c r="AC22" s="155"/>
      <c r="AD22" s="154" t="str">
        <f t="shared" ref="AD22:AD27" si="0">IF(Y22="","",Y22*$Y$17)</f>
        <v/>
      </c>
      <c r="AE22" s="154"/>
      <c r="AF22" s="154"/>
      <c r="AG22" s="154"/>
      <c r="AH22" s="155"/>
    </row>
    <row r="23" spans="2:34" ht="9" customHeight="1">
      <c r="B23" s="95" t="s">
        <v>27</v>
      </c>
      <c r="C23" s="150" t="s">
        <v>28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8"/>
      <c r="W23" s="158"/>
      <c r="X23" s="159"/>
      <c r="Y23" s="154" t="str">
        <f>IF(W23="","",$Y$21*W23)</f>
        <v/>
      </c>
      <c r="Z23" s="154"/>
      <c r="AA23" s="154"/>
      <c r="AB23" s="154"/>
      <c r="AC23" s="155"/>
      <c r="AD23" s="154" t="str">
        <f t="shared" si="0"/>
        <v/>
      </c>
      <c r="AE23" s="154"/>
      <c r="AF23" s="154"/>
      <c r="AG23" s="154"/>
      <c r="AH23" s="155"/>
    </row>
    <row r="24" spans="2:34" ht="9" customHeight="1">
      <c r="B24" s="95" t="s">
        <v>29</v>
      </c>
      <c r="C24" s="150" t="s">
        <v>30</v>
      </c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8"/>
      <c r="W24" s="158"/>
      <c r="X24" s="159"/>
      <c r="Y24" s="154" t="str">
        <f>IF(W24="","",$Y$21*W24)</f>
        <v/>
      </c>
      <c r="Z24" s="154"/>
      <c r="AA24" s="154"/>
      <c r="AB24" s="154"/>
      <c r="AC24" s="155"/>
      <c r="AD24" s="154" t="str">
        <f t="shared" si="0"/>
        <v/>
      </c>
      <c r="AE24" s="154"/>
      <c r="AF24" s="154"/>
      <c r="AG24" s="154"/>
      <c r="AH24" s="155"/>
    </row>
    <row r="25" spans="2:34" ht="9" customHeight="1">
      <c r="B25" s="95" t="s">
        <v>31</v>
      </c>
      <c r="C25" s="150" t="s">
        <v>32</v>
      </c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8"/>
      <c r="W25" s="158"/>
      <c r="X25" s="159"/>
      <c r="Y25" s="154" t="str">
        <f>IF(W25="","",$Y$21*W25)</f>
        <v/>
      </c>
      <c r="Z25" s="154"/>
      <c r="AA25" s="154"/>
      <c r="AB25" s="154"/>
      <c r="AC25" s="155"/>
      <c r="AD25" s="154" t="str">
        <f t="shared" si="0"/>
        <v/>
      </c>
      <c r="AE25" s="154"/>
      <c r="AF25" s="154"/>
      <c r="AG25" s="154"/>
      <c r="AH25" s="155"/>
    </row>
    <row r="26" spans="2:34" ht="9" customHeight="1">
      <c r="B26" s="95" t="s">
        <v>33</v>
      </c>
      <c r="C26" s="150" t="s">
        <v>34</v>
      </c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8"/>
      <c r="W26" s="158"/>
      <c r="X26" s="159"/>
      <c r="Y26" s="154" t="str">
        <f>IF(W26="","",$Y$21*W26)</f>
        <v/>
      </c>
      <c r="Z26" s="154"/>
      <c r="AA26" s="154"/>
      <c r="AB26" s="154"/>
      <c r="AC26" s="155"/>
      <c r="AD26" s="154" t="str">
        <f t="shared" si="0"/>
        <v/>
      </c>
      <c r="AE26" s="154"/>
      <c r="AF26" s="154"/>
      <c r="AG26" s="154"/>
      <c r="AH26" s="155"/>
    </row>
    <row r="27" spans="2:34" ht="9" customHeight="1">
      <c r="B27" s="96" t="s">
        <v>35</v>
      </c>
      <c r="C27" s="160" t="s">
        <v>36</v>
      </c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1"/>
      <c r="W27" s="161"/>
      <c r="X27" s="162"/>
      <c r="Y27" s="163" t="str">
        <f>IF(W27="","",$Y$21*W27)</f>
        <v/>
      </c>
      <c r="Z27" s="163"/>
      <c r="AA27" s="163"/>
      <c r="AB27" s="163"/>
      <c r="AC27" s="164"/>
      <c r="AD27" s="163" t="str">
        <f t="shared" si="0"/>
        <v/>
      </c>
      <c r="AE27" s="163"/>
      <c r="AF27" s="163"/>
      <c r="AG27" s="163"/>
      <c r="AH27" s="164"/>
    </row>
    <row r="28" spans="2:34" ht="3" customHeight="1">
      <c r="B28" s="92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</row>
    <row r="29" spans="2:34" ht="9" customHeight="1">
      <c r="B29" s="93">
        <v>2</v>
      </c>
      <c r="C29" s="165" t="s">
        <v>37</v>
      </c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45" t="str">
        <f>IF(SUM(V30:X36)=0,"",SUM(V30:X36))</f>
        <v/>
      </c>
      <c r="W29" s="146"/>
      <c r="X29" s="147"/>
      <c r="Y29" s="148">
        <f>SUM(Y30:AC36)</f>
        <v>0</v>
      </c>
      <c r="Z29" s="148"/>
      <c r="AA29" s="148"/>
      <c r="AB29" s="148"/>
      <c r="AC29" s="149"/>
      <c r="AD29" s="148">
        <f>SUM(AD30:AH36)</f>
        <v>0</v>
      </c>
      <c r="AE29" s="148"/>
      <c r="AF29" s="148"/>
      <c r="AG29" s="148"/>
      <c r="AH29" s="149"/>
    </row>
    <row r="30" spans="2:34" ht="9" customHeight="1">
      <c r="B30" s="95" t="s">
        <v>38</v>
      </c>
      <c r="C30" s="150" t="s">
        <v>39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6"/>
      <c r="W30" s="156"/>
      <c r="X30" s="157"/>
      <c r="Y30" s="154"/>
      <c r="Z30" s="154"/>
      <c r="AA30" s="154"/>
      <c r="AB30" s="154"/>
      <c r="AC30" s="155"/>
      <c r="AD30" s="154" t="str">
        <f t="shared" ref="AD30:AD36" si="1">IF(Y30="","",Y30*$Y$17)</f>
        <v/>
      </c>
      <c r="AE30" s="154"/>
      <c r="AF30" s="154"/>
      <c r="AG30" s="154"/>
      <c r="AH30" s="155"/>
    </row>
    <row r="31" spans="2:34" ht="9" customHeight="1">
      <c r="B31" s="95" t="s">
        <v>40</v>
      </c>
      <c r="C31" s="150" t="s">
        <v>41</v>
      </c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6"/>
      <c r="W31" s="156"/>
      <c r="X31" s="157"/>
      <c r="Y31" s="154"/>
      <c r="Z31" s="154"/>
      <c r="AA31" s="154"/>
      <c r="AB31" s="154"/>
      <c r="AC31" s="155"/>
      <c r="AD31" s="154" t="str">
        <f t="shared" si="1"/>
        <v/>
      </c>
      <c r="AE31" s="154"/>
      <c r="AF31" s="154"/>
      <c r="AG31" s="154"/>
      <c r="AH31" s="155"/>
    </row>
    <row r="32" spans="2:34" ht="9" customHeight="1">
      <c r="B32" s="95" t="s">
        <v>42</v>
      </c>
      <c r="C32" s="150" t="s">
        <v>43</v>
      </c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6"/>
      <c r="W32" s="156"/>
      <c r="X32" s="157"/>
      <c r="Y32" s="154"/>
      <c r="Z32" s="154"/>
      <c r="AA32" s="154"/>
      <c r="AB32" s="154"/>
      <c r="AC32" s="155"/>
      <c r="AD32" s="154" t="str">
        <f t="shared" si="1"/>
        <v/>
      </c>
      <c r="AE32" s="154"/>
      <c r="AF32" s="154"/>
      <c r="AG32" s="154"/>
      <c r="AH32" s="155"/>
    </row>
    <row r="33" spans="2:34" ht="9" customHeight="1">
      <c r="B33" s="95" t="s">
        <v>44</v>
      </c>
      <c r="C33" s="150" t="s">
        <v>45</v>
      </c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6"/>
      <c r="W33" s="156"/>
      <c r="X33" s="157"/>
      <c r="Y33" s="154"/>
      <c r="Z33" s="154"/>
      <c r="AA33" s="154"/>
      <c r="AB33" s="154"/>
      <c r="AC33" s="155"/>
      <c r="AD33" s="154" t="str">
        <f t="shared" si="1"/>
        <v/>
      </c>
      <c r="AE33" s="154"/>
      <c r="AF33" s="154"/>
      <c r="AG33" s="154"/>
      <c r="AH33" s="155"/>
    </row>
    <row r="34" spans="2:34" ht="9" customHeight="1">
      <c r="B34" s="95" t="s">
        <v>46</v>
      </c>
      <c r="C34" s="150" t="s">
        <v>47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6"/>
      <c r="W34" s="156"/>
      <c r="X34" s="157"/>
      <c r="Y34" s="154" t="str">
        <f>IF(V34="","",$Y$21*V34)</f>
        <v/>
      </c>
      <c r="Z34" s="154"/>
      <c r="AA34" s="154"/>
      <c r="AB34" s="154"/>
      <c r="AC34" s="155"/>
      <c r="AD34" s="154" t="str">
        <f t="shared" si="1"/>
        <v/>
      </c>
      <c r="AE34" s="154"/>
      <c r="AF34" s="154"/>
      <c r="AG34" s="154"/>
      <c r="AH34" s="155"/>
    </row>
    <row r="35" spans="2:34" ht="9" customHeight="1">
      <c r="B35" s="95" t="s">
        <v>48</v>
      </c>
      <c r="C35" s="150" t="s">
        <v>49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6"/>
      <c r="W35" s="156"/>
      <c r="X35" s="157"/>
      <c r="Y35" s="154" t="str">
        <f>IF(V35="","",$Y$21*V35)</f>
        <v/>
      </c>
      <c r="Z35" s="154"/>
      <c r="AA35" s="154"/>
      <c r="AB35" s="154"/>
      <c r="AC35" s="155"/>
      <c r="AD35" s="154" t="str">
        <f t="shared" si="1"/>
        <v/>
      </c>
      <c r="AE35" s="154"/>
      <c r="AF35" s="154"/>
      <c r="AG35" s="154"/>
      <c r="AH35" s="155"/>
    </row>
    <row r="36" spans="2:34" ht="9" customHeight="1">
      <c r="B36" s="96" t="s">
        <v>50</v>
      </c>
      <c r="C36" s="160" t="s">
        <v>51</v>
      </c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6"/>
      <c r="W36" s="166"/>
      <c r="X36" s="167"/>
      <c r="Y36" s="163" t="str">
        <f>IF(V36="","",$Y$21*V36)</f>
        <v/>
      </c>
      <c r="Z36" s="163"/>
      <c r="AA36" s="163"/>
      <c r="AB36" s="163"/>
      <c r="AC36" s="164"/>
      <c r="AD36" s="163" t="str">
        <f t="shared" si="1"/>
        <v/>
      </c>
      <c r="AE36" s="163"/>
      <c r="AF36" s="163"/>
      <c r="AG36" s="163"/>
      <c r="AH36" s="164"/>
    </row>
    <row r="37" spans="2:34" ht="3" customHeight="1">
      <c r="B37" s="89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</row>
    <row r="38" spans="2:34" ht="9" customHeight="1">
      <c r="B38" s="98">
        <v>3</v>
      </c>
      <c r="C38" s="168" t="s">
        <v>52</v>
      </c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45">
        <f>IF(SUM(V39:X46)=0,"",SUM(V39:X46))</f>
        <v>0.35620000000000007</v>
      </c>
      <c r="W38" s="145"/>
      <c r="X38" s="169"/>
      <c r="Y38" s="148">
        <f>SUM(Y39:AC46)</f>
        <v>1326.1824679999997</v>
      </c>
      <c r="Z38" s="148"/>
      <c r="AA38" s="148"/>
      <c r="AB38" s="148"/>
      <c r="AC38" s="148"/>
      <c r="AD38" s="170">
        <f>SUM(AD39:AH46)</f>
        <v>1326.1824679999997</v>
      </c>
      <c r="AE38" s="148"/>
      <c r="AF38" s="148"/>
      <c r="AG38" s="148"/>
      <c r="AH38" s="149"/>
    </row>
    <row r="39" spans="2:34" ht="9" customHeight="1">
      <c r="B39" s="95" t="s">
        <v>53</v>
      </c>
      <c r="C39" s="150" t="s">
        <v>54</v>
      </c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6">
        <v>0.2</v>
      </c>
      <c r="W39" s="156"/>
      <c r="X39" s="157"/>
      <c r="Y39" s="154">
        <f t="shared" ref="Y39:Y46" si="2">IF(V39="","",$Y$20*V39)</f>
        <v>744.62800000000004</v>
      </c>
      <c r="Z39" s="154"/>
      <c r="AA39" s="154"/>
      <c r="AB39" s="154"/>
      <c r="AC39" s="155"/>
      <c r="AD39" s="154">
        <f t="shared" ref="AD39:AD46" si="3">IF(Y39="","",Y39*$Y$17)</f>
        <v>744.62800000000004</v>
      </c>
      <c r="AE39" s="154"/>
      <c r="AF39" s="154"/>
      <c r="AG39" s="154"/>
      <c r="AH39" s="155"/>
    </row>
    <row r="40" spans="2:34" ht="9" customHeight="1">
      <c r="B40" s="95" t="s">
        <v>55</v>
      </c>
      <c r="C40" s="150" t="s">
        <v>56</v>
      </c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6">
        <v>0.08</v>
      </c>
      <c r="W40" s="156"/>
      <c r="X40" s="157"/>
      <c r="Y40" s="154">
        <f t="shared" si="2"/>
        <v>297.85120000000001</v>
      </c>
      <c r="Z40" s="154"/>
      <c r="AA40" s="154"/>
      <c r="AB40" s="154"/>
      <c r="AC40" s="155"/>
      <c r="AD40" s="154">
        <f t="shared" si="3"/>
        <v>297.85120000000001</v>
      </c>
      <c r="AE40" s="154"/>
      <c r="AF40" s="154"/>
      <c r="AG40" s="154"/>
      <c r="AH40" s="155"/>
    </row>
    <row r="41" spans="2:34" ht="9" customHeight="1">
      <c r="B41" s="95" t="s">
        <v>57</v>
      </c>
      <c r="C41" s="150" t="s">
        <v>58</v>
      </c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6">
        <v>1.4999999999999999E-2</v>
      </c>
      <c r="W41" s="156"/>
      <c r="X41" s="157"/>
      <c r="Y41" s="154">
        <f t="shared" si="2"/>
        <v>55.847099999999998</v>
      </c>
      <c r="Z41" s="154"/>
      <c r="AA41" s="154"/>
      <c r="AB41" s="154"/>
      <c r="AC41" s="155"/>
      <c r="AD41" s="154">
        <f t="shared" si="3"/>
        <v>55.847099999999998</v>
      </c>
      <c r="AE41" s="154"/>
      <c r="AF41" s="154"/>
      <c r="AG41" s="154"/>
      <c r="AH41" s="155"/>
    </row>
    <row r="42" spans="2:34" ht="9" customHeight="1">
      <c r="B42" s="95" t="s">
        <v>59</v>
      </c>
      <c r="C42" s="150" t="s">
        <v>60</v>
      </c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6">
        <v>0.01</v>
      </c>
      <c r="W42" s="156"/>
      <c r="X42" s="157"/>
      <c r="Y42" s="154">
        <f t="shared" si="2"/>
        <v>37.231400000000001</v>
      </c>
      <c r="Z42" s="154"/>
      <c r="AA42" s="154"/>
      <c r="AB42" s="154"/>
      <c r="AC42" s="155"/>
      <c r="AD42" s="154">
        <f t="shared" si="3"/>
        <v>37.231400000000001</v>
      </c>
      <c r="AE42" s="154"/>
      <c r="AF42" s="154"/>
      <c r="AG42" s="154"/>
      <c r="AH42" s="155"/>
    </row>
    <row r="43" spans="2:34" ht="9" customHeight="1">
      <c r="B43" s="95" t="s">
        <v>61</v>
      </c>
      <c r="C43" s="150" t="s">
        <v>62</v>
      </c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6">
        <v>2E-3</v>
      </c>
      <c r="W43" s="156"/>
      <c r="X43" s="157"/>
      <c r="Y43" s="154">
        <f t="shared" si="2"/>
        <v>7.4462799999999998</v>
      </c>
      <c r="Z43" s="154"/>
      <c r="AA43" s="154"/>
      <c r="AB43" s="154"/>
      <c r="AC43" s="155"/>
      <c r="AD43" s="154">
        <f t="shared" si="3"/>
        <v>7.4462799999999998</v>
      </c>
      <c r="AE43" s="154"/>
      <c r="AF43" s="154"/>
      <c r="AG43" s="154"/>
      <c r="AH43" s="155"/>
    </row>
    <row r="44" spans="2:34" ht="9" customHeight="1">
      <c r="B44" s="95" t="s">
        <v>63</v>
      </c>
      <c r="C44" s="150" t="s">
        <v>64</v>
      </c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6">
        <v>6.0000000000000001E-3</v>
      </c>
      <c r="W44" s="156"/>
      <c r="X44" s="157"/>
      <c r="Y44" s="154">
        <f t="shared" si="2"/>
        <v>22.338840000000001</v>
      </c>
      <c r="Z44" s="154"/>
      <c r="AA44" s="154"/>
      <c r="AB44" s="154"/>
      <c r="AC44" s="155"/>
      <c r="AD44" s="154">
        <f t="shared" si="3"/>
        <v>22.338840000000001</v>
      </c>
      <c r="AE44" s="154"/>
      <c r="AF44" s="154"/>
      <c r="AG44" s="154"/>
      <c r="AH44" s="155"/>
    </row>
    <row r="45" spans="2:34" ht="9" customHeight="1">
      <c r="B45" s="95" t="s">
        <v>65</v>
      </c>
      <c r="C45" s="150" t="s">
        <v>66</v>
      </c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6">
        <v>2.5000000000000001E-2</v>
      </c>
      <c r="W45" s="156"/>
      <c r="X45" s="157"/>
      <c r="Y45" s="154">
        <f t="shared" si="2"/>
        <v>93.078500000000005</v>
      </c>
      <c r="Z45" s="154"/>
      <c r="AA45" s="154"/>
      <c r="AB45" s="154"/>
      <c r="AC45" s="155"/>
      <c r="AD45" s="154">
        <f t="shared" si="3"/>
        <v>93.078500000000005</v>
      </c>
      <c r="AE45" s="154"/>
      <c r="AF45" s="154"/>
      <c r="AG45" s="154"/>
      <c r="AH45" s="155"/>
    </row>
    <row r="46" spans="2:34" ht="9" customHeight="1">
      <c r="B46" s="96" t="s">
        <v>67</v>
      </c>
      <c r="C46" s="160" t="s">
        <v>68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6">
        <v>1.8200000000000001E-2</v>
      </c>
      <c r="W46" s="166"/>
      <c r="X46" s="167"/>
      <c r="Y46" s="163">
        <f t="shared" si="2"/>
        <v>67.761148000000006</v>
      </c>
      <c r="Z46" s="163"/>
      <c r="AA46" s="163"/>
      <c r="AB46" s="163"/>
      <c r="AC46" s="164"/>
      <c r="AD46" s="163">
        <f t="shared" si="3"/>
        <v>67.761148000000006</v>
      </c>
      <c r="AE46" s="163"/>
      <c r="AF46" s="163"/>
      <c r="AG46" s="163"/>
      <c r="AH46" s="164"/>
    </row>
    <row r="47" spans="2:34" ht="3" customHeight="1">
      <c r="B47" s="92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</row>
    <row r="48" spans="2:34" ht="9" customHeight="1">
      <c r="B48" s="93">
        <v>4</v>
      </c>
      <c r="C48" s="165" t="s">
        <v>69</v>
      </c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45">
        <f>IF(SUM(V49:X58)=0,"",SUM(V49:X58))</f>
        <v>0.163022</v>
      </c>
      <c r="W48" s="146"/>
      <c r="X48" s="146"/>
      <c r="Y48" s="170">
        <f>SUM(Y49:AC58)</f>
        <v>606.95372908000002</v>
      </c>
      <c r="Z48" s="148"/>
      <c r="AA48" s="148"/>
      <c r="AB48" s="148"/>
      <c r="AC48" s="149"/>
      <c r="AD48" s="170">
        <f>SUM(AD49:AH58)</f>
        <v>606.95372908000002</v>
      </c>
      <c r="AE48" s="148"/>
      <c r="AF48" s="148"/>
      <c r="AG48" s="148"/>
      <c r="AH48" s="149"/>
    </row>
    <row r="49" spans="2:34" ht="9" customHeight="1">
      <c r="B49" s="95" t="s">
        <v>70</v>
      </c>
      <c r="C49" s="150" t="s">
        <v>71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6">
        <v>8.3299999999999999E-2</v>
      </c>
      <c r="W49" s="156"/>
      <c r="X49" s="156"/>
      <c r="Y49" s="171">
        <f t="shared" ref="Y49:Y58" si="4">IF(V49="","",$Y$20*V49)</f>
        <v>310.137562</v>
      </c>
      <c r="Z49" s="154"/>
      <c r="AA49" s="154"/>
      <c r="AB49" s="154"/>
      <c r="AC49" s="155"/>
      <c r="AD49" s="171">
        <f t="shared" ref="AD49:AD58" si="5">IF(Y49="","",Y49*$Y$17)</f>
        <v>310.137562</v>
      </c>
      <c r="AE49" s="154"/>
      <c r="AF49" s="154"/>
      <c r="AG49" s="154"/>
      <c r="AH49" s="155"/>
    </row>
    <row r="50" spans="2:34" ht="9" customHeight="1">
      <c r="B50" s="95" t="s">
        <v>72</v>
      </c>
      <c r="C50" s="150" t="s">
        <v>73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6">
        <f>IF(V49="","",V49*$V$38)</f>
        <v>2.9671460000000007E-2</v>
      </c>
      <c r="W50" s="156"/>
      <c r="X50" s="156"/>
      <c r="Y50" s="171">
        <f t="shared" si="4"/>
        <v>110.47099958440002</v>
      </c>
      <c r="Z50" s="154"/>
      <c r="AA50" s="154"/>
      <c r="AB50" s="154"/>
      <c r="AC50" s="155"/>
      <c r="AD50" s="171">
        <f t="shared" si="5"/>
        <v>110.47099958440002</v>
      </c>
      <c r="AE50" s="154"/>
      <c r="AF50" s="154"/>
      <c r="AG50" s="154"/>
      <c r="AH50" s="155"/>
    </row>
    <row r="51" spans="2:34" ht="9" customHeight="1">
      <c r="B51" s="95" t="s">
        <v>74</v>
      </c>
      <c r="C51" s="150" t="s">
        <v>75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6">
        <v>6.4999999999999997E-3</v>
      </c>
      <c r="W51" s="156"/>
      <c r="X51" s="156"/>
      <c r="Y51" s="171">
        <f t="shared" si="4"/>
        <v>24.200409999999998</v>
      </c>
      <c r="Z51" s="154"/>
      <c r="AA51" s="154"/>
      <c r="AB51" s="154"/>
      <c r="AC51" s="155"/>
      <c r="AD51" s="171">
        <f t="shared" si="5"/>
        <v>24.200409999999998</v>
      </c>
      <c r="AE51" s="154"/>
      <c r="AF51" s="154"/>
      <c r="AG51" s="154"/>
      <c r="AH51" s="155"/>
    </row>
    <row r="52" spans="2:34" ht="9" customHeight="1">
      <c r="B52" s="95" t="s">
        <v>76</v>
      </c>
      <c r="C52" s="150" t="s">
        <v>77</v>
      </c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6">
        <f>IF(V51="","",V51*$V$38)</f>
        <v>2.3153000000000002E-3</v>
      </c>
      <c r="W52" s="156"/>
      <c r="X52" s="156"/>
      <c r="Y52" s="171">
        <f t="shared" si="4"/>
        <v>8.6201860420000003</v>
      </c>
      <c r="Z52" s="154"/>
      <c r="AA52" s="154"/>
      <c r="AB52" s="154"/>
      <c r="AC52" s="155"/>
      <c r="AD52" s="171">
        <f t="shared" si="5"/>
        <v>8.6201860420000003</v>
      </c>
      <c r="AE52" s="154"/>
      <c r="AF52" s="154"/>
      <c r="AG52" s="154"/>
      <c r="AH52" s="155"/>
    </row>
    <row r="53" spans="2:34" ht="9" customHeight="1">
      <c r="B53" s="95" t="s">
        <v>78</v>
      </c>
      <c r="C53" s="150" t="s">
        <v>79</v>
      </c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6">
        <v>8.0000000000000004E-4</v>
      </c>
      <c r="W53" s="156"/>
      <c r="X53" s="156"/>
      <c r="Y53" s="171">
        <f t="shared" si="4"/>
        <v>2.9785119999999998</v>
      </c>
      <c r="Z53" s="154"/>
      <c r="AA53" s="154"/>
      <c r="AB53" s="154"/>
      <c r="AC53" s="155"/>
      <c r="AD53" s="171">
        <f t="shared" si="5"/>
        <v>2.9785119999999998</v>
      </c>
      <c r="AE53" s="154"/>
      <c r="AF53" s="154"/>
      <c r="AG53" s="154"/>
      <c r="AH53" s="155"/>
    </row>
    <row r="54" spans="2:34" ht="9" customHeight="1">
      <c r="B54" s="95" t="s">
        <v>80</v>
      </c>
      <c r="C54" s="150" t="s">
        <v>81</v>
      </c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6">
        <f>IF(V53="","",V53*$V$40)</f>
        <v>6.4000000000000011E-5</v>
      </c>
      <c r="W54" s="156"/>
      <c r="X54" s="156"/>
      <c r="Y54" s="171">
        <f t="shared" si="4"/>
        <v>0.23828096000000004</v>
      </c>
      <c r="Z54" s="154"/>
      <c r="AA54" s="154"/>
      <c r="AB54" s="154"/>
      <c r="AC54" s="155"/>
      <c r="AD54" s="171">
        <f t="shared" si="5"/>
        <v>0.23828096000000004</v>
      </c>
      <c r="AE54" s="154"/>
      <c r="AF54" s="154"/>
      <c r="AG54" s="154"/>
      <c r="AH54" s="155"/>
    </row>
    <row r="55" spans="2:34" ht="9" customHeight="1">
      <c r="B55" s="95" t="s">
        <v>82</v>
      </c>
      <c r="C55" s="150" t="s">
        <v>83</v>
      </c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6">
        <v>0.04</v>
      </c>
      <c r="W55" s="156"/>
      <c r="X55" s="156"/>
      <c r="Y55" s="171">
        <f t="shared" si="4"/>
        <v>148.9256</v>
      </c>
      <c r="Z55" s="154"/>
      <c r="AA55" s="154"/>
      <c r="AB55" s="154"/>
      <c r="AC55" s="155"/>
      <c r="AD55" s="171">
        <f t="shared" si="5"/>
        <v>148.9256</v>
      </c>
      <c r="AE55" s="154"/>
      <c r="AF55" s="154"/>
      <c r="AG55" s="154"/>
      <c r="AH55" s="155"/>
    </row>
    <row r="56" spans="2:34" ht="9" customHeight="1">
      <c r="B56" s="95" t="s">
        <v>84</v>
      </c>
      <c r="C56" s="150" t="s">
        <v>85</v>
      </c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6">
        <v>2.0000000000000001E-4</v>
      </c>
      <c r="W56" s="156"/>
      <c r="X56" s="156"/>
      <c r="Y56" s="171">
        <f t="shared" si="4"/>
        <v>0.74462799999999996</v>
      </c>
      <c r="Z56" s="154"/>
      <c r="AA56" s="154"/>
      <c r="AB56" s="154"/>
      <c r="AC56" s="155"/>
      <c r="AD56" s="171">
        <f t="shared" si="5"/>
        <v>0.74462799999999996</v>
      </c>
      <c r="AE56" s="154"/>
      <c r="AF56" s="154"/>
      <c r="AG56" s="154"/>
      <c r="AH56" s="155"/>
    </row>
    <row r="57" spans="2:34" ht="9" customHeight="1">
      <c r="B57" s="95" t="s">
        <v>86</v>
      </c>
      <c r="C57" s="150" t="s">
        <v>87</v>
      </c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6">
        <f>IF(V56="","",V56*$V$38)</f>
        <v>7.1240000000000016E-5</v>
      </c>
      <c r="W57" s="156"/>
      <c r="X57" s="156"/>
      <c r="Y57" s="171">
        <f t="shared" si="4"/>
        <v>0.26523649360000007</v>
      </c>
      <c r="Z57" s="154"/>
      <c r="AA57" s="154"/>
      <c r="AB57" s="154"/>
      <c r="AC57" s="155"/>
      <c r="AD57" s="171">
        <f t="shared" si="5"/>
        <v>0.26523649360000007</v>
      </c>
      <c r="AE57" s="154"/>
      <c r="AF57" s="154"/>
      <c r="AG57" s="154"/>
      <c r="AH57" s="155"/>
    </row>
    <row r="58" spans="2:34" ht="9" customHeight="1">
      <c r="B58" s="96" t="s">
        <v>88</v>
      </c>
      <c r="C58" s="160" t="s">
        <v>89</v>
      </c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6">
        <v>1E-4</v>
      </c>
      <c r="W58" s="166"/>
      <c r="X58" s="166"/>
      <c r="Y58" s="172">
        <f t="shared" si="4"/>
        <v>0.37231399999999998</v>
      </c>
      <c r="Z58" s="163"/>
      <c r="AA58" s="163"/>
      <c r="AB58" s="163"/>
      <c r="AC58" s="164"/>
      <c r="AD58" s="172">
        <f t="shared" si="5"/>
        <v>0.37231399999999998</v>
      </c>
      <c r="AE58" s="163"/>
      <c r="AF58" s="163"/>
      <c r="AG58" s="163"/>
      <c r="AH58" s="164"/>
    </row>
    <row r="59" spans="2:34" ht="3" customHeight="1">
      <c r="B59" s="92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</row>
    <row r="60" spans="2:34" ht="9" customHeight="1">
      <c r="B60" s="93">
        <v>5</v>
      </c>
      <c r="C60" s="165" t="s">
        <v>90</v>
      </c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45">
        <f>IF(SUM(V61:X67)=0,"",SUM(V61:X67))</f>
        <v>0.15135192000000003</v>
      </c>
      <c r="W60" s="146"/>
      <c r="X60" s="147"/>
      <c r="Y60" s="148">
        <f>SUM(Y61:AC67)</f>
        <v>563.5043874288001</v>
      </c>
      <c r="Z60" s="148"/>
      <c r="AA60" s="148"/>
      <c r="AB60" s="148"/>
      <c r="AC60" s="149"/>
      <c r="AD60" s="148">
        <f>SUM(AD61:AH67)</f>
        <v>563.5043874288001</v>
      </c>
      <c r="AE60" s="148"/>
      <c r="AF60" s="148"/>
      <c r="AG60" s="148"/>
      <c r="AH60" s="149"/>
    </row>
    <row r="61" spans="2:34" ht="9" customHeight="1">
      <c r="B61" s="95" t="s">
        <v>91</v>
      </c>
      <c r="C61" s="150" t="s">
        <v>92</v>
      </c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6">
        <v>0.1111</v>
      </c>
      <c r="W61" s="156"/>
      <c r="X61" s="157"/>
      <c r="Y61" s="154">
        <f t="shared" ref="Y61:Y67" si="6">IF(V61="","",$Y$20*V61)</f>
        <v>413.64085399999999</v>
      </c>
      <c r="Z61" s="154"/>
      <c r="AA61" s="154"/>
      <c r="AB61" s="154"/>
      <c r="AC61" s="155"/>
      <c r="AD61" s="154">
        <f t="shared" ref="AD61:AD67" si="7">IF(Y61="","",Y61*$Y$17)</f>
        <v>413.64085399999999</v>
      </c>
      <c r="AE61" s="154"/>
      <c r="AF61" s="154"/>
      <c r="AG61" s="154"/>
      <c r="AH61" s="155"/>
    </row>
    <row r="62" spans="2:34" ht="9" customHeight="1">
      <c r="B62" s="95" t="s">
        <v>93</v>
      </c>
      <c r="C62" s="150" t="s">
        <v>94</v>
      </c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6">
        <v>1E-4</v>
      </c>
      <c r="W62" s="156"/>
      <c r="X62" s="157"/>
      <c r="Y62" s="154">
        <f t="shared" si="6"/>
        <v>0.37231399999999998</v>
      </c>
      <c r="Z62" s="154"/>
      <c r="AA62" s="154"/>
      <c r="AB62" s="154"/>
      <c r="AC62" s="155"/>
      <c r="AD62" s="154">
        <f t="shared" si="7"/>
        <v>0.37231399999999998</v>
      </c>
      <c r="AE62" s="154"/>
      <c r="AF62" s="154"/>
      <c r="AG62" s="154"/>
      <c r="AH62" s="155"/>
    </row>
    <row r="63" spans="2:34" ht="9" customHeight="1">
      <c r="B63" s="95" t="s">
        <v>95</v>
      </c>
      <c r="C63" s="150" t="s">
        <v>96</v>
      </c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6">
        <v>1E-4</v>
      </c>
      <c r="W63" s="156"/>
      <c r="X63" s="157"/>
      <c r="Y63" s="154">
        <f t="shared" si="6"/>
        <v>0.37231399999999998</v>
      </c>
      <c r="Z63" s="154"/>
      <c r="AA63" s="154"/>
      <c r="AB63" s="154"/>
      <c r="AC63" s="155"/>
      <c r="AD63" s="154">
        <f t="shared" si="7"/>
        <v>0.37231399999999998</v>
      </c>
      <c r="AE63" s="154"/>
      <c r="AF63" s="154"/>
      <c r="AG63" s="154"/>
      <c r="AH63" s="155"/>
    </row>
    <row r="64" spans="2:34" ht="9" customHeight="1">
      <c r="B64" s="95" t="s">
        <v>97</v>
      </c>
      <c r="C64" s="150" t="s">
        <v>98</v>
      </c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6">
        <v>1E-4</v>
      </c>
      <c r="W64" s="156"/>
      <c r="X64" s="157"/>
      <c r="Y64" s="154">
        <f t="shared" si="6"/>
        <v>0.37231399999999998</v>
      </c>
      <c r="Z64" s="154"/>
      <c r="AA64" s="154"/>
      <c r="AB64" s="154"/>
      <c r="AC64" s="155"/>
      <c r="AD64" s="154">
        <f t="shared" si="7"/>
        <v>0.37231399999999998</v>
      </c>
      <c r="AE64" s="154"/>
      <c r="AF64" s="154"/>
      <c r="AG64" s="154"/>
      <c r="AH64" s="155"/>
    </row>
    <row r="65" spans="2:34" ht="9" customHeight="1">
      <c r="B65" s="95" t="s">
        <v>99</v>
      </c>
      <c r="C65" s="150" t="s">
        <v>100</v>
      </c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6">
        <v>2.0000000000000001E-4</v>
      </c>
      <c r="W65" s="156"/>
      <c r="X65" s="157"/>
      <c r="Y65" s="154">
        <f t="shared" si="6"/>
        <v>0.74462799999999996</v>
      </c>
      <c r="Z65" s="154"/>
      <c r="AA65" s="154"/>
      <c r="AB65" s="154"/>
      <c r="AC65" s="155"/>
      <c r="AD65" s="154">
        <f t="shared" si="7"/>
        <v>0.74462799999999996</v>
      </c>
      <c r="AE65" s="154"/>
      <c r="AF65" s="154"/>
      <c r="AG65" s="154"/>
      <c r="AH65" s="155"/>
    </row>
    <row r="66" spans="2:34" ht="9" customHeight="1">
      <c r="B66" s="95" t="s">
        <v>101</v>
      </c>
      <c r="C66" s="150" t="s">
        <v>36</v>
      </c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6"/>
      <c r="W66" s="156"/>
      <c r="X66" s="157"/>
      <c r="Y66" s="154" t="str">
        <f t="shared" si="6"/>
        <v/>
      </c>
      <c r="Z66" s="154"/>
      <c r="AA66" s="154"/>
      <c r="AB66" s="154"/>
      <c r="AC66" s="155"/>
      <c r="AD66" s="154" t="str">
        <f t="shared" si="7"/>
        <v/>
      </c>
      <c r="AE66" s="154"/>
      <c r="AF66" s="154"/>
      <c r="AG66" s="154"/>
      <c r="AH66" s="155"/>
    </row>
    <row r="67" spans="2:34" ht="9" customHeight="1">
      <c r="B67" s="96" t="s">
        <v>102</v>
      </c>
      <c r="C67" s="160" t="s">
        <v>103</v>
      </c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6">
        <f>IF(SUM(V61:X65)="","",SUM(V61:X65)*$V$38)</f>
        <v>3.9751920000000017E-2</v>
      </c>
      <c r="W67" s="166"/>
      <c r="X67" s="167"/>
      <c r="Y67" s="163">
        <f t="shared" si="6"/>
        <v>148.00196342880005</v>
      </c>
      <c r="Z67" s="163"/>
      <c r="AA67" s="163"/>
      <c r="AB67" s="163"/>
      <c r="AC67" s="164"/>
      <c r="AD67" s="163">
        <f t="shared" si="7"/>
        <v>148.00196342880005</v>
      </c>
      <c r="AE67" s="163"/>
      <c r="AF67" s="163"/>
      <c r="AG67" s="163"/>
      <c r="AH67" s="164"/>
    </row>
    <row r="68" spans="2:34" ht="3" customHeight="1">
      <c r="B68" s="92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</row>
    <row r="69" spans="2:34" ht="9" customHeight="1">
      <c r="B69" s="93">
        <v>6</v>
      </c>
      <c r="C69" s="165" t="s">
        <v>104</v>
      </c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45" t="str">
        <f>IF(SUM(V73:X73)=0,"",SUM(V73:X73))</f>
        <v/>
      </c>
      <c r="W69" s="146"/>
      <c r="X69" s="147"/>
      <c r="Y69" s="148">
        <f>SUM(Y70:AC73)</f>
        <v>155</v>
      </c>
      <c r="Z69" s="148"/>
      <c r="AA69" s="148"/>
      <c r="AB69" s="148"/>
      <c r="AC69" s="149"/>
      <c r="AD69" s="148">
        <f>SUM(AD70:AH73)</f>
        <v>155</v>
      </c>
      <c r="AE69" s="148"/>
      <c r="AF69" s="148"/>
      <c r="AG69" s="148"/>
      <c r="AH69" s="149"/>
    </row>
    <row r="70" spans="2:34" ht="9" customHeight="1">
      <c r="B70" s="95" t="s">
        <v>105</v>
      </c>
      <c r="C70" s="150" t="s">
        <v>106</v>
      </c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6"/>
      <c r="W70" s="156"/>
      <c r="X70" s="157"/>
      <c r="Y70" s="152">
        <v>155</v>
      </c>
      <c r="Z70" s="152"/>
      <c r="AA70" s="152"/>
      <c r="AB70" s="152"/>
      <c r="AC70" s="153"/>
      <c r="AD70" s="154">
        <f>IF(Y70="","",Y70*$Y$17)</f>
        <v>155</v>
      </c>
      <c r="AE70" s="154"/>
      <c r="AF70" s="154"/>
      <c r="AG70" s="154"/>
      <c r="AH70" s="155"/>
    </row>
    <row r="71" spans="2:34" ht="9" customHeight="1">
      <c r="B71" s="95" t="s">
        <v>107</v>
      </c>
      <c r="C71" s="150" t="s">
        <v>108</v>
      </c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6"/>
      <c r="W71" s="156"/>
      <c r="X71" s="157"/>
      <c r="Y71" s="152" t="str">
        <f>IF(V71="","",$Y$20*V71)</f>
        <v/>
      </c>
      <c r="Z71" s="152"/>
      <c r="AA71" s="152"/>
      <c r="AB71" s="152"/>
      <c r="AC71" s="153"/>
      <c r="AD71" s="154" t="str">
        <f>IF(Y71="","",Y71*$Y$17)</f>
        <v/>
      </c>
      <c r="AE71" s="154"/>
      <c r="AF71" s="154"/>
      <c r="AG71" s="154"/>
      <c r="AH71" s="155"/>
    </row>
    <row r="72" spans="2:34" ht="9" customHeight="1">
      <c r="B72" s="95" t="s">
        <v>109</v>
      </c>
      <c r="C72" s="150" t="s">
        <v>110</v>
      </c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6"/>
      <c r="W72" s="156"/>
      <c r="X72" s="157"/>
      <c r="Y72" s="152" t="str">
        <f>IF(V72="","",$Y$20*V72)</f>
        <v/>
      </c>
      <c r="Z72" s="152"/>
      <c r="AA72" s="152"/>
      <c r="AB72" s="152"/>
      <c r="AC72" s="153"/>
      <c r="AD72" s="154" t="str">
        <f>IF(Y72="","",Y72*$Y$17)</f>
        <v/>
      </c>
      <c r="AE72" s="154"/>
      <c r="AF72" s="154"/>
      <c r="AG72" s="154"/>
      <c r="AH72" s="155"/>
    </row>
    <row r="73" spans="2:34" ht="9" customHeight="1">
      <c r="B73" s="96" t="s">
        <v>111</v>
      </c>
      <c r="C73" s="160" t="s">
        <v>112</v>
      </c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6"/>
      <c r="W73" s="166"/>
      <c r="X73" s="167"/>
      <c r="Y73" s="173" t="str">
        <f>IF(V73="","",$Y$38*V73)</f>
        <v/>
      </c>
      <c r="Z73" s="173"/>
      <c r="AA73" s="173"/>
      <c r="AB73" s="173"/>
      <c r="AC73" s="174"/>
      <c r="AD73" s="163" t="str">
        <f>IF(Y73="","",Y73*$Y$17)</f>
        <v/>
      </c>
      <c r="AE73" s="163"/>
      <c r="AF73" s="163"/>
      <c r="AG73" s="163"/>
      <c r="AH73" s="164"/>
    </row>
    <row r="74" spans="2:34" ht="3" customHeight="1">
      <c r="B74" s="92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</row>
    <row r="75" spans="2:34" ht="9" customHeight="1">
      <c r="B75" s="93">
        <v>7</v>
      </c>
      <c r="C75" s="165" t="s">
        <v>113</v>
      </c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45">
        <f>IF(SUM(V76:X82)=0,"",SUM(V76:X82))</f>
        <v>0.21650000000000003</v>
      </c>
      <c r="W75" s="146"/>
      <c r="X75" s="147"/>
      <c r="Y75" s="148">
        <f>SUM(Y76:AC82)</f>
        <v>1517.8635284685818</v>
      </c>
      <c r="Z75" s="148"/>
      <c r="AA75" s="148"/>
      <c r="AB75" s="148"/>
      <c r="AC75" s="149"/>
      <c r="AD75" s="148">
        <f>SUM(AD76:AH82)</f>
        <v>1517.8635284685818</v>
      </c>
      <c r="AE75" s="148"/>
      <c r="AF75" s="148"/>
      <c r="AG75" s="148"/>
      <c r="AH75" s="149"/>
    </row>
    <row r="76" spans="2:34" ht="9" customHeight="1">
      <c r="B76" s="95" t="s">
        <v>114</v>
      </c>
      <c r="C76" s="150" t="s">
        <v>115</v>
      </c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6">
        <v>0.05</v>
      </c>
      <c r="W76" s="156"/>
      <c r="X76" s="157"/>
      <c r="Y76" s="154">
        <f>IF(V76="","",$Y$93*V76)</f>
        <v>318.73902922543999</v>
      </c>
      <c r="Z76" s="154"/>
      <c r="AA76" s="154"/>
      <c r="AB76" s="154"/>
      <c r="AC76" s="155"/>
      <c r="AD76" s="154">
        <f t="shared" ref="AD76:AD82" si="8">IF(Y76="","",Y76*$Y$17)</f>
        <v>318.73902922543999</v>
      </c>
      <c r="AE76" s="154"/>
      <c r="AF76" s="154"/>
      <c r="AG76" s="154"/>
      <c r="AH76" s="155"/>
    </row>
    <row r="77" spans="2:34" ht="9" customHeight="1">
      <c r="B77" s="95" t="s">
        <v>116</v>
      </c>
      <c r="C77" s="150" t="s">
        <v>117</v>
      </c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6">
        <v>0.1</v>
      </c>
      <c r="W77" s="156"/>
      <c r="X77" s="157"/>
      <c r="Y77" s="154">
        <f>IF(V77="","",($Y$93+$Y$76)*V77)</f>
        <v>669.35196137342405</v>
      </c>
      <c r="Z77" s="154"/>
      <c r="AA77" s="154"/>
      <c r="AB77" s="154"/>
      <c r="AC77" s="155"/>
      <c r="AD77" s="154">
        <f t="shared" si="8"/>
        <v>669.35196137342405</v>
      </c>
      <c r="AE77" s="154"/>
      <c r="AF77" s="154"/>
      <c r="AG77" s="154"/>
      <c r="AH77" s="155"/>
    </row>
    <row r="78" spans="2:34" ht="9" customHeight="1">
      <c r="B78" s="95" t="s">
        <v>118</v>
      </c>
      <c r="C78" s="150" t="s">
        <v>119</v>
      </c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6">
        <v>6.4999999999999997E-3</v>
      </c>
      <c r="W78" s="156"/>
      <c r="X78" s="157"/>
      <c r="Y78" s="154">
        <f>IF(V78="","",(($Y$76+$Y$77+$Y$93/0.9135))*V78)</f>
        <v>51.782278137641597</v>
      </c>
      <c r="Z78" s="154"/>
      <c r="AA78" s="154"/>
      <c r="AB78" s="154"/>
      <c r="AC78" s="155"/>
      <c r="AD78" s="154">
        <f t="shared" si="8"/>
        <v>51.782278137641597</v>
      </c>
      <c r="AE78" s="154"/>
      <c r="AF78" s="154"/>
      <c r="AG78" s="154"/>
      <c r="AH78" s="155"/>
    </row>
    <row r="79" spans="2:34" ht="9" customHeight="1">
      <c r="B79" s="95" t="s">
        <v>120</v>
      </c>
      <c r="C79" s="150" t="s">
        <v>121</v>
      </c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6">
        <v>0.03</v>
      </c>
      <c r="W79" s="156"/>
      <c r="X79" s="157"/>
      <c r="Y79" s="154">
        <f>IF(V79="","",(($Y$76+$Y$77+$Y$93/0.9135))*V79)</f>
        <v>238.99512986603813</v>
      </c>
      <c r="Z79" s="154"/>
      <c r="AA79" s="154"/>
      <c r="AB79" s="154"/>
      <c r="AC79" s="155"/>
      <c r="AD79" s="154">
        <f t="shared" si="8"/>
        <v>238.99512986603813</v>
      </c>
      <c r="AE79" s="154"/>
      <c r="AF79" s="154"/>
      <c r="AG79" s="154"/>
      <c r="AH79" s="155"/>
    </row>
    <row r="80" spans="2:34" ht="9" customHeight="1">
      <c r="B80" s="95" t="s">
        <v>122</v>
      </c>
      <c r="C80" s="150" t="s">
        <v>123</v>
      </c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6"/>
      <c r="W80" s="156"/>
      <c r="X80" s="157"/>
      <c r="Y80" s="154" t="str">
        <f>IF(V80="","",(($Y$76+$Y$77+$Y$93/0.9135))*V80)</f>
        <v/>
      </c>
      <c r="Z80" s="154"/>
      <c r="AA80" s="154"/>
      <c r="AB80" s="154"/>
      <c r="AC80" s="155"/>
      <c r="AD80" s="154" t="str">
        <f t="shared" si="8"/>
        <v/>
      </c>
      <c r="AE80" s="154"/>
      <c r="AF80" s="154"/>
      <c r="AG80" s="154"/>
      <c r="AH80" s="155"/>
    </row>
    <row r="81" spans="2:39" ht="9" customHeight="1">
      <c r="B81" s="95" t="s">
        <v>124</v>
      </c>
      <c r="C81" s="150" t="s">
        <v>125</v>
      </c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6">
        <v>0.03</v>
      </c>
      <c r="W81" s="156"/>
      <c r="X81" s="157"/>
      <c r="Y81" s="154">
        <f>IF(V81="","",(($Y$76+$Y$77+$Y$93/0.9135))*V81)</f>
        <v>238.99512986603813</v>
      </c>
      <c r="Z81" s="154"/>
      <c r="AA81" s="154"/>
      <c r="AB81" s="154"/>
      <c r="AC81" s="155"/>
      <c r="AD81" s="154">
        <f t="shared" si="8"/>
        <v>238.99512986603813</v>
      </c>
      <c r="AE81" s="154"/>
      <c r="AF81" s="154"/>
      <c r="AG81" s="154"/>
      <c r="AH81" s="155"/>
    </row>
    <row r="82" spans="2:39" ht="9" customHeight="1">
      <c r="B82" s="96" t="s">
        <v>126</v>
      </c>
      <c r="C82" s="160" t="s">
        <v>127</v>
      </c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6"/>
      <c r="W82" s="166"/>
      <c r="X82" s="167"/>
      <c r="Y82" s="163" t="str">
        <f>IF(V82="","",(($Y$76+$Y$77+$Y$93/0.9135))*V82)</f>
        <v/>
      </c>
      <c r="Z82" s="163"/>
      <c r="AA82" s="163"/>
      <c r="AB82" s="163"/>
      <c r="AC82" s="164"/>
      <c r="AD82" s="163" t="str">
        <f t="shared" si="8"/>
        <v/>
      </c>
      <c r="AE82" s="163"/>
      <c r="AF82" s="163"/>
      <c r="AG82" s="163"/>
      <c r="AH82" s="164"/>
    </row>
    <row r="83" spans="2:39" ht="3" customHeight="1">
      <c r="B83" s="89"/>
    </row>
    <row r="84" spans="2:39" ht="3" customHeight="1">
      <c r="B84" s="89"/>
    </row>
    <row r="85" spans="2:39" ht="3" customHeight="1">
      <c r="B85" s="89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7"/>
      <c r="W85" s="107"/>
      <c r="X85" s="107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</row>
    <row r="86" spans="2:39" ht="9" customHeight="1">
      <c r="B86" s="183" t="s">
        <v>128</v>
      </c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5"/>
      <c r="Y86" s="186" t="s">
        <v>20</v>
      </c>
      <c r="Z86" s="187"/>
      <c r="AA86" s="187"/>
      <c r="AB86" s="187"/>
      <c r="AC86" s="188"/>
      <c r="AD86" s="187" t="s">
        <v>21</v>
      </c>
      <c r="AE86" s="187"/>
      <c r="AF86" s="187"/>
      <c r="AG86" s="187"/>
      <c r="AH86" s="188"/>
      <c r="AM86" s="103"/>
    </row>
    <row r="87" spans="2:39" ht="9" customHeight="1">
      <c r="B87" s="104" t="s">
        <v>129</v>
      </c>
      <c r="C87" s="189" t="str">
        <f>CONCATENATE("Módulo 1"," - ",$C$20)</f>
        <v>Módulo 1 - Composição da Remuneração</v>
      </c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90"/>
      <c r="V87" s="191"/>
      <c r="W87" s="192"/>
      <c r="X87" s="193"/>
      <c r="Y87" s="194">
        <f>$Y$20</f>
        <v>3723.14</v>
      </c>
      <c r="Z87" s="195"/>
      <c r="AA87" s="195"/>
      <c r="AB87" s="195"/>
      <c r="AC87" s="196"/>
      <c r="AD87" s="194">
        <f t="shared" ref="AD87:AD95" si="9">IF(Y87="","",Y87*$Y$17)</f>
        <v>3723.14</v>
      </c>
      <c r="AE87" s="195"/>
      <c r="AF87" s="195"/>
      <c r="AG87" s="195"/>
      <c r="AH87" s="196"/>
    </row>
    <row r="88" spans="2:39" ht="9" customHeight="1">
      <c r="B88" s="105" t="s">
        <v>130</v>
      </c>
      <c r="C88" s="178" t="str">
        <f>CONCATENATE("Módulo 2"," - ",$C$29)</f>
        <v>Módulo 2 - Benefícios Mensais e Diários</v>
      </c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9"/>
      <c r="V88" s="180"/>
      <c r="W88" s="181"/>
      <c r="X88" s="182"/>
      <c r="Y88" s="175">
        <f>$Y$29</f>
        <v>0</v>
      </c>
      <c r="Z88" s="176"/>
      <c r="AA88" s="176"/>
      <c r="AB88" s="176"/>
      <c r="AC88" s="177"/>
      <c r="AD88" s="175">
        <f t="shared" si="9"/>
        <v>0</v>
      </c>
      <c r="AE88" s="176"/>
      <c r="AF88" s="176"/>
      <c r="AG88" s="176"/>
      <c r="AH88" s="177"/>
    </row>
    <row r="89" spans="2:39" ht="9" customHeight="1">
      <c r="B89" s="105" t="s">
        <v>131</v>
      </c>
      <c r="C89" s="178" t="str">
        <f>CONCATENATE("Módulo 3"," - ",$C$38)</f>
        <v>Módulo 3 - Encargos Previdênciários, Sociais e Trabalhistas Sobre a Remuneração</v>
      </c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9"/>
      <c r="V89" s="180"/>
      <c r="W89" s="181"/>
      <c r="X89" s="182"/>
      <c r="Y89" s="175">
        <f>$Y$38</f>
        <v>1326.1824679999997</v>
      </c>
      <c r="Z89" s="176"/>
      <c r="AA89" s="176"/>
      <c r="AB89" s="176"/>
      <c r="AC89" s="177"/>
      <c r="AD89" s="175">
        <f t="shared" si="9"/>
        <v>1326.1824679999997</v>
      </c>
      <c r="AE89" s="176"/>
      <c r="AF89" s="176"/>
      <c r="AG89" s="176"/>
      <c r="AH89" s="177"/>
    </row>
    <row r="90" spans="2:39" ht="9" customHeight="1">
      <c r="B90" s="105" t="s">
        <v>132</v>
      </c>
      <c r="C90" s="178" t="str">
        <f>CONCATENATE("Módulo 4"," - ",$C$48)</f>
        <v>Módulo 4 - Provisão para Rescisão</v>
      </c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9"/>
      <c r="V90" s="180"/>
      <c r="W90" s="181"/>
      <c r="X90" s="182"/>
      <c r="Y90" s="175">
        <f>$Y$48</f>
        <v>606.95372908000002</v>
      </c>
      <c r="Z90" s="176"/>
      <c r="AA90" s="176"/>
      <c r="AB90" s="176"/>
      <c r="AC90" s="177"/>
      <c r="AD90" s="175">
        <f t="shared" si="9"/>
        <v>606.95372908000002</v>
      </c>
      <c r="AE90" s="176"/>
      <c r="AF90" s="176"/>
      <c r="AG90" s="176"/>
      <c r="AH90" s="177"/>
    </row>
    <row r="91" spans="2:39" ht="9" customHeight="1">
      <c r="B91" s="105" t="s">
        <v>133</v>
      </c>
      <c r="C91" s="178" t="str">
        <f>CONCATENATE("Módulo 5"," - ",$C$60)</f>
        <v>Módulo 5 - Custo de Reposição do Servidor Ausente</v>
      </c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9"/>
      <c r="V91" s="180"/>
      <c r="W91" s="181"/>
      <c r="X91" s="182"/>
      <c r="Y91" s="175">
        <f>$Y$60</f>
        <v>563.5043874288001</v>
      </c>
      <c r="Z91" s="176"/>
      <c r="AA91" s="176"/>
      <c r="AB91" s="176"/>
      <c r="AC91" s="177"/>
      <c r="AD91" s="175">
        <f t="shared" si="9"/>
        <v>563.5043874288001</v>
      </c>
      <c r="AE91" s="176"/>
      <c r="AF91" s="176"/>
      <c r="AG91" s="176"/>
      <c r="AH91" s="177"/>
    </row>
    <row r="92" spans="2:39" ht="9" customHeight="1">
      <c r="B92" s="105" t="s">
        <v>134</v>
      </c>
      <c r="C92" s="178" t="str">
        <f>CONCATENATE("Módulo 6"," - ",$C$69)</f>
        <v>Módulo 6 - Insumos Diversos (uniformes, materiais, equipamentos e outros)</v>
      </c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9"/>
      <c r="V92" s="180"/>
      <c r="W92" s="181"/>
      <c r="X92" s="182"/>
      <c r="Y92" s="175">
        <f>$Y$69</f>
        <v>155</v>
      </c>
      <c r="Z92" s="176"/>
      <c r="AA92" s="176"/>
      <c r="AB92" s="176"/>
      <c r="AC92" s="177"/>
      <c r="AD92" s="175">
        <f t="shared" si="9"/>
        <v>155</v>
      </c>
      <c r="AE92" s="176"/>
      <c r="AF92" s="176"/>
      <c r="AG92" s="176"/>
      <c r="AH92" s="177"/>
    </row>
    <row r="93" spans="2:39" ht="9" customHeight="1">
      <c r="B93" s="210" t="s">
        <v>135</v>
      </c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2"/>
      <c r="Y93" s="213">
        <f>IF(SUM(Y87:AC92)=0,"",SUM(Y87:AC92))</f>
        <v>6374.7805845087996</v>
      </c>
      <c r="Z93" s="214"/>
      <c r="AA93" s="214"/>
      <c r="AB93" s="214"/>
      <c r="AC93" s="215"/>
      <c r="AD93" s="213">
        <f t="shared" si="9"/>
        <v>6374.7805845087996</v>
      </c>
      <c r="AE93" s="214"/>
      <c r="AF93" s="214"/>
      <c r="AG93" s="214"/>
      <c r="AH93" s="215"/>
    </row>
    <row r="94" spans="2:39" ht="9" customHeight="1">
      <c r="B94" s="106" t="s">
        <v>136</v>
      </c>
      <c r="C94" s="216" t="str">
        <f>CONCATENATE("Módulo 7"," - ",$C$75)</f>
        <v>Módulo 7 - Custos Indiretos, Tributos e Lucro</v>
      </c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7"/>
      <c r="V94" s="218"/>
      <c r="W94" s="219"/>
      <c r="X94" s="220"/>
      <c r="Y94" s="221">
        <f>$Y$75</f>
        <v>1517.8635284685818</v>
      </c>
      <c r="Z94" s="222"/>
      <c r="AA94" s="222"/>
      <c r="AB94" s="222"/>
      <c r="AC94" s="223"/>
      <c r="AD94" s="221">
        <f t="shared" si="9"/>
        <v>1517.8635284685818</v>
      </c>
      <c r="AE94" s="222"/>
      <c r="AF94" s="222"/>
      <c r="AG94" s="222"/>
      <c r="AH94" s="223"/>
    </row>
    <row r="95" spans="2:39" ht="9" customHeight="1">
      <c r="B95" s="197" t="s">
        <v>137</v>
      </c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9"/>
      <c r="Y95" s="200">
        <f>IF(SUM(Y93:AC94)=0,"",SUM(Y93:AC94))</f>
        <v>7892.6441129773812</v>
      </c>
      <c r="Z95" s="201"/>
      <c r="AA95" s="201"/>
      <c r="AB95" s="201"/>
      <c r="AC95" s="202"/>
      <c r="AD95" s="200">
        <f t="shared" si="9"/>
        <v>7892.6441129773812</v>
      </c>
      <c r="AE95" s="201"/>
      <c r="AF95" s="201"/>
      <c r="AG95" s="201"/>
      <c r="AH95" s="202"/>
    </row>
  </sheetData>
  <mergeCells count="289">
    <mergeCell ref="B95:X95"/>
    <mergeCell ref="Y95:AC95"/>
    <mergeCell ref="AD95:AH95"/>
    <mergeCell ref="B14:M15"/>
    <mergeCell ref="N14:AH15"/>
    <mergeCell ref="A3:AI4"/>
    <mergeCell ref="C92:U92"/>
    <mergeCell ref="V92:X92"/>
    <mergeCell ref="Y92:AC92"/>
    <mergeCell ref="AD92:AH92"/>
    <mergeCell ref="B93:X93"/>
    <mergeCell ref="Y93:AC93"/>
    <mergeCell ref="AD93:AH93"/>
    <mergeCell ref="C94:U94"/>
    <mergeCell ref="V94:X94"/>
    <mergeCell ref="Y94:AC94"/>
    <mergeCell ref="AD94:AH94"/>
    <mergeCell ref="C89:U89"/>
    <mergeCell ref="V89:X89"/>
    <mergeCell ref="Y89:AC89"/>
    <mergeCell ref="AD89:AH89"/>
    <mergeCell ref="C90:U90"/>
    <mergeCell ref="V90:X90"/>
    <mergeCell ref="Y90:AC90"/>
    <mergeCell ref="AD90:AH90"/>
    <mergeCell ref="C91:U91"/>
    <mergeCell ref="V91:X91"/>
    <mergeCell ref="Y91:AC91"/>
    <mergeCell ref="AD91:AH91"/>
    <mergeCell ref="B86:X86"/>
    <mergeCell ref="Y86:AC86"/>
    <mergeCell ref="AD86:AH86"/>
    <mergeCell ref="C87:U87"/>
    <mergeCell ref="V87:X87"/>
    <mergeCell ref="Y87:AC87"/>
    <mergeCell ref="AD87:AH87"/>
    <mergeCell ref="C88:U88"/>
    <mergeCell ref="V88:X88"/>
    <mergeCell ref="Y88:AC88"/>
    <mergeCell ref="AD88:AH88"/>
    <mergeCell ref="C80:U80"/>
    <mergeCell ref="V80:X80"/>
    <mergeCell ref="Y80:AC80"/>
    <mergeCell ref="AD80:AH80"/>
    <mergeCell ref="C81:U81"/>
    <mergeCell ref="V81:X81"/>
    <mergeCell ref="Y81:AC81"/>
    <mergeCell ref="AD81:AH81"/>
    <mergeCell ref="C82:U82"/>
    <mergeCell ref="V82:X82"/>
    <mergeCell ref="Y82:AC82"/>
    <mergeCell ref="AD82:AH82"/>
    <mergeCell ref="C77:U77"/>
    <mergeCell ref="V77:X77"/>
    <mergeCell ref="Y77:AC77"/>
    <mergeCell ref="AD77:AH77"/>
    <mergeCell ref="C78:U78"/>
    <mergeCell ref="V78:X78"/>
    <mergeCell ref="Y78:AC78"/>
    <mergeCell ref="AD78:AH78"/>
    <mergeCell ref="C79:U79"/>
    <mergeCell ref="V79:X79"/>
    <mergeCell ref="Y79:AC79"/>
    <mergeCell ref="AD79:AH79"/>
    <mergeCell ref="C73:U73"/>
    <mergeCell ref="V73:X73"/>
    <mergeCell ref="Y73:AC73"/>
    <mergeCell ref="AD73:AH73"/>
    <mergeCell ref="C75:U75"/>
    <mergeCell ref="V75:X75"/>
    <mergeCell ref="Y75:AC75"/>
    <mergeCell ref="AD75:AH75"/>
    <mergeCell ref="C76:U76"/>
    <mergeCell ref="V76:X76"/>
    <mergeCell ref="Y76:AC76"/>
    <mergeCell ref="AD76:AH76"/>
    <mergeCell ref="C70:U70"/>
    <mergeCell ref="V70:X70"/>
    <mergeCell ref="Y70:AC70"/>
    <mergeCell ref="AD70:AH70"/>
    <mergeCell ref="C71:U71"/>
    <mergeCell ref="V71:X71"/>
    <mergeCell ref="Y71:AC71"/>
    <mergeCell ref="AD71:AH71"/>
    <mergeCell ref="C72:U72"/>
    <mergeCell ref="V72:X72"/>
    <mergeCell ref="Y72:AC72"/>
    <mergeCell ref="AD72:AH72"/>
    <mergeCell ref="C66:U66"/>
    <mergeCell ref="V66:X66"/>
    <mergeCell ref="Y66:AC66"/>
    <mergeCell ref="AD66:AH66"/>
    <mergeCell ref="C67:U67"/>
    <mergeCell ref="V67:X67"/>
    <mergeCell ref="Y67:AC67"/>
    <mergeCell ref="AD67:AH67"/>
    <mergeCell ref="C69:U69"/>
    <mergeCell ref="V69:X69"/>
    <mergeCell ref="Y69:AC69"/>
    <mergeCell ref="AD69:AH69"/>
    <mergeCell ref="C63:U63"/>
    <mergeCell ref="V63:X63"/>
    <mergeCell ref="Y63:AC63"/>
    <mergeCell ref="AD63:AH63"/>
    <mergeCell ref="C64:U64"/>
    <mergeCell ref="V64:X64"/>
    <mergeCell ref="Y64:AC64"/>
    <mergeCell ref="AD64:AH64"/>
    <mergeCell ref="C65:U65"/>
    <mergeCell ref="V65:X65"/>
    <mergeCell ref="Y65:AC65"/>
    <mergeCell ref="AD65:AH65"/>
    <mergeCell ref="C60:U60"/>
    <mergeCell ref="V60:X60"/>
    <mergeCell ref="Y60:AC60"/>
    <mergeCell ref="AD60:AH60"/>
    <mergeCell ref="C61:U61"/>
    <mergeCell ref="V61:X61"/>
    <mergeCell ref="Y61:AC61"/>
    <mergeCell ref="AD61:AH61"/>
    <mergeCell ref="C62:U62"/>
    <mergeCell ref="V62:X62"/>
    <mergeCell ref="Y62:AC62"/>
    <mergeCell ref="AD62:AH62"/>
    <mergeCell ref="C56:U56"/>
    <mergeCell ref="V56:X56"/>
    <mergeCell ref="Y56:AC56"/>
    <mergeCell ref="AD56:AH56"/>
    <mergeCell ref="C57:U57"/>
    <mergeCell ref="V57:X57"/>
    <mergeCell ref="Y57:AC57"/>
    <mergeCell ref="AD57:AH57"/>
    <mergeCell ref="C58:U58"/>
    <mergeCell ref="V58:X58"/>
    <mergeCell ref="Y58:AC58"/>
    <mergeCell ref="AD58:AH58"/>
    <mergeCell ref="C53:U53"/>
    <mergeCell ref="V53:X53"/>
    <mergeCell ref="Y53:AC53"/>
    <mergeCell ref="AD53:AH53"/>
    <mergeCell ref="C54:U54"/>
    <mergeCell ref="V54:X54"/>
    <mergeCell ref="Y54:AC54"/>
    <mergeCell ref="AD54:AH54"/>
    <mergeCell ref="C55:U55"/>
    <mergeCell ref="V55:X55"/>
    <mergeCell ref="Y55:AC55"/>
    <mergeCell ref="AD55:AH55"/>
    <mergeCell ref="C50:U50"/>
    <mergeCell ref="V50:X50"/>
    <mergeCell ref="Y50:AC50"/>
    <mergeCell ref="AD50:AH50"/>
    <mergeCell ref="C51:U51"/>
    <mergeCell ref="V51:X51"/>
    <mergeCell ref="Y51:AC51"/>
    <mergeCell ref="AD51:AH51"/>
    <mergeCell ref="C52:U52"/>
    <mergeCell ref="V52:X52"/>
    <mergeCell ref="Y52:AC52"/>
    <mergeCell ref="AD52:AH52"/>
    <mergeCell ref="C46:U46"/>
    <mergeCell ref="V46:X46"/>
    <mergeCell ref="Y46:AC46"/>
    <mergeCell ref="AD46:AH46"/>
    <mergeCell ref="C48:U48"/>
    <mergeCell ref="V48:X48"/>
    <mergeCell ref="Y48:AC48"/>
    <mergeCell ref="AD48:AH48"/>
    <mergeCell ref="C49:U49"/>
    <mergeCell ref="V49:X49"/>
    <mergeCell ref="Y49:AC49"/>
    <mergeCell ref="AD49:AH49"/>
    <mergeCell ref="C43:U43"/>
    <mergeCell ref="V43:X43"/>
    <mergeCell ref="Y43:AC43"/>
    <mergeCell ref="AD43:AH43"/>
    <mergeCell ref="C44:U44"/>
    <mergeCell ref="V44:X44"/>
    <mergeCell ref="Y44:AC44"/>
    <mergeCell ref="AD44:AH44"/>
    <mergeCell ref="C45:U45"/>
    <mergeCell ref="V45:X45"/>
    <mergeCell ref="Y45:AC45"/>
    <mergeCell ref="AD45:AH45"/>
    <mergeCell ref="C40:U40"/>
    <mergeCell ref="V40:X40"/>
    <mergeCell ref="Y40:AC40"/>
    <mergeCell ref="AD40:AH40"/>
    <mergeCell ref="C41:U41"/>
    <mergeCell ref="V41:X41"/>
    <mergeCell ref="Y41:AC41"/>
    <mergeCell ref="AD41:AH41"/>
    <mergeCell ref="C42:U42"/>
    <mergeCell ref="V42:X42"/>
    <mergeCell ref="Y42:AC42"/>
    <mergeCell ref="AD42:AH42"/>
    <mergeCell ref="C36:U36"/>
    <mergeCell ref="V36:X36"/>
    <mergeCell ref="Y36:AC36"/>
    <mergeCell ref="AD36:AH36"/>
    <mergeCell ref="C38:U38"/>
    <mergeCell ref="V38:X38"/>
    <mergeCell ref="Y38:AC38"/>
    <mergeCell ref="AD38:AH38"/>
    <mergeCell ref="C39:U39"/>
    <mergeCell ref="V39:X39"/>
    <mergeCell ref="Y39:AC39"/>
    <mergeCell ref="AD39:AH39"/>
    <mergeCell ref="C33:U33"/>
    <mergeCell ref="V33:X33"/>
    <mergeCell ref="Y33:AC33"/>
    <mergeCell ref="AD33:AH33"/>
    <mergeCell ref="C34:U34"/>
    <mergeCell ref="V34:X34"/>
    <mergeCell ref="Y34:AC34"/>
    <mergeCell ref="AD34:AH34"/>
    <mergeCell ref="C35:U35"/>
    <mergeCell ref="V35:X35"/>
    <mergeCell ref="Y35:AC35"/>
    <mergeCell ref="AD35:AH35"/>
    <mergeCell ref="C30:U30"/>
    <mergeCell ref="V30:X30"/>
    <mergeCell ref="Y30:AC30"/>
    <mergeCell ref="AD30:AH30"/>
    <mergeCell ref="C31:U31"/>
    <mergeCell ref="V31:X31"/>
    <mergeCell ref="Y31:AC31"/>
    <mergeCell ref="AD31:AH31"/>
    <mergeCell ref="C32:U32"/>
    <mergeCell ref="V32:X32"/>
    <mergeCell ref="Y32:AC32"/>
    <mergeCell ref="AD32:AH32"/>
    <mergeCell ref="C26:U26"/>
    <mergeCell ref="V26:X26"/>
    <mergeCell ref="Y26:AC26"/>
    <mergeCell ref="AD26:AH26"/>
    <mergeCell ref="C27:U27"/>
    <mergeCell ref="V27:X27"/>
    <mergeCell ref="Y27:AC27"/>
    <mergeCell ref="AD27:AH27"/>
    <mergeCell ref="C29:U29"/>
    <mergeCell ref="V29:X29"/>
    <mergeCell ref="Y29:AC29"/>
    <mergeCell ref="AD29:AH29"/>
    <mergeCell ref="C23:U23"/>
    <mergeCell ref="V23:X23"/>
    <mergeCell ref="Y23:AC23"/>
    <mergeCell ref="AD23:AH23"/>
    <mergeCell ref="C24:U24"/>
    <mergeCell ref="V24:X24"/>
    <mergeCell ref="Y24:AC24"/>
    <mergeCell ref="AD24:AH24"/>
    <mergeCell ref="C25:U25"/>
    <mergeCell ref="V25:X25"/>
    <mergeCell ref="Y25:AC25"/>
    <mergeCell ref="AD25:AH25"/>
    <mergeCell ref="Y19:AC19"/>
    <mergeCell ref="AD19:AH19"/>
    <mergeCell ref="V20:X20"/>
    <mergeCell ref="Y20:AC20"/>
    <mergeCell ref="AD20:AH20"/>
    <mergeCell ref="C21:X21"/>
    <mergeCell ref="Y21:AC21"/>
    <mergeCell ref="AD21:AH21"/>
    <mergeCell ref="C22:U22"/>
    <mergeCell ref="V22:X22"/>
    <mergeCell ref="Y22:AC22"/>
    <mergeCell ref="AD22:AH22"/>
    <mergeCell ref="B10:AH10"/>
    <mergeCell ref="B11:G11"/>
    <mergeCell ref="H11:AH11"/>
    <mergeCell ref="B12:H12"/>
    <mergeCell ref="I12:AH12"/>
    <mergeCell ref="B13:T13"/>
    <mergeCell ref="U13:AH13"/>
    <mergeCell ref="B17:X17"/>
    <mergeCell ref="Y17:AH17"/>
    <mergeCell ref="B6:E6"/>
    <mergeCell ref="F6:I6"/>
    <mergeCell ref="K6:M6"/>
    <mergeCell ref="N6:Q6"/>
    <mergeCell ref="T6:W6"/>
    <mergeCell ref="X6:AH6"/>
    <mergeCell ref="B8:E8"/>
    <mergeCell ref="F8:I8"/>
    <mergeCell ref="K8:T8"/>
    <mergeCell ref="U8:X8"/>
    <mergeCell ref="Z8:AC8"/>
    <mergeCell ref="AD8:AF8"/>
  </mergeCells>
  <pageMargins left="0.196850393700787" right="0.196850393700787" top="0.196850393700787" bottom="0.19685039370078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0"/>
  <sheetViews>
    <sheetView workbookViewId="0">
      <selection sqref="A1:F1"/>
    </sheetView>
  </sheetViews>
  <sheetFormatPr defaultColWidth="14.42578125" defaultRowHeight="15" customHeight="1"/>
  <cols>
    <col min="1" max="1" width="15.140625" customWidth="1"/>
    <col min="2" max="2" width="28" customWidth="1"/>
    <col min="3" max="3" width="13.7109375" customWidth="1"/>
    <col min="4" max="4" width="13.28515625" customWidth="1"/>
    <col min="5" max="5" width="12.28515625" customWidth="1"/>
    <col min="6" max="6" width="14.85546875" customWidth="1"/>
    <col min="7" max="7" width="12.140625" customWidth="1"/>
    <col min="8" max="8" width="8" customWidth="1"/>
    <col min="9" max="9" width="10.5703125" customWidth="1"/>
    <col min="10" max="10" width="12.140625" customWidth="1"/>
    <col min="11" max="11" width="13.28515625" customWidth="1"/>
    <col min="12" max="12" width="8" customWidth="1"/>
    <col min="13" max="13" width="12.140625" customWidth="1"/>
    <col min="14" max="14" width="8" customWidth="1"/>
    <col min="15" max="15" width="12.140625" customWidth="1"/>
    <col min="16" max="26" width="8" customWidth="1"/>
  </cols>
  <sheetData>
    <row r="1" spans="1:7">
      <c r="A1" s="277" t="s">
        <v>292</v>
      </c>
      <c r="B1" s="270"/>
      <c r="C1" s="270"/>
      <c r="D1" s="270"/>
      <c r="E1" s="270"/>
      <c r="F1" s="270"/>
    </row>
    <row r="2" spans="1:7">
      <c r="A2" s="271" t="s">
        <v>293</v>
      </c>
      <c r="B2" s="270"/>
      <c r="C2" s="270"/>
      <c r="D2" s="270"/>
      <c r="E2" s="270"/>
      <c r="F2" s="270"/>
    </row>
    <row r="3" spans="1:7" ht="15" customHeight="1">
      <c r="A3" s="270"/>
      <c r="B3" s="270"/>
      <c r="C3" s="270"/>
      <c r="D3" s="270"/>
      <c r="E3" s="270"/>
      <c r="F3" s="270"/>
    </row>
    <row r="4" spans="1:7" ht="15.75" customHeight="1">
      <c r="A4" s="272"/>
      <c r="B4" s="272"/>
      <c r="C4" s="272"/>
      <c r="D4" s="272"/>
      <c r="E4" s="272"/>
      <c r="F4" s="272"/>
    </row>
    <row r="5" spans="1:7" ht="32.25" customHeight="1">
      <c r="A5" s="2" t="s">
        <v>294</v>
      </c>
      <c r="B5" s="3" t="s">
        <v>295</v>
      </c>
      <c r="C5" s="3" t="s">
        <v>296</v>
      </c>
      <c r="D5" s="3" t="s">
        <v>297</v>
      </c>
      <c r="E5" s="3" t="s">
        <v>298</v>
      </c>
      <c r="F5" s="3" t="s">
        <v>299</v>
      </c>
      <c r="G5" s="4"/>
    </row>
    <row r="6" spans="1:7" ht="16.5" customHeight="1">
      <c r="A6" s="5">
        <v>1</v>
      </c>
      <c r="B6" s="6" t="s">
        <v>300</v>
      </c>
      <c r="C6" s="6" t="s">
        <v>301</v>
      </c>
      <c r="D6" s="7">
        <v>40</v>
      </c>
      <c r="E6" s="8"/>
      <c r="F6" s="8"/>
      <c r="G6" s="4"/>
    </row>
    <row r="7" spans="1:7" ht="16.5" customHeight="1">
      <c r="A7" s="5">
        <v>2</v>
      </c>
      <c r="B7" s="6" t="s">
        <v>302</v>
      </c>
      <c r="C7" s="6" t="s">
        <v>301</v>
      </c>
      <c r="D7" s="7">
        <v>40</v>
      </c>
      <c r="E7" s="8"/>
      <c r="F7" s="8"/>
      <c r="G7" s="4"/>
    </row>
    <row r="8" spans="1:7" ht="32.25" customHeight="1">
      <c r="A8" s="5">
        <v>3</v>
      </c>
      <c r="B8" s="6" t="s">
        <v>303</v>
      </c>
      <c r="C8" s="6" t="s">
        <v>304</v>
      </c>
      <c r="D8" s="7">
        <v>6</v>
      </c>
      <c r="E8" s="8"/>
      <c r="F8" s="8"/>
      <c r="G8" s="4"/>
    </row>
    <row r="9" spans="1:7" ht="16.5" customHeight="1">
      <c r="A9" s="5">
        <v>4</v>
      </c>
      <c r="B9" s="6" t="s">
        <v>305</v>
      </c>
      <c r="C9" s="6" t="s">
        <v>296</v>
      </c>
      <c r="D9" s="7">
        <v>14</v>
      </c>
      <c r="E9" s="8"/>
      <c r="F9" s="8"/>
      <c r="G9" s="9"/>
    </row>
    <row r="10" spans="1:7" ht="32.25" customHeight="1">
      <c r="A10" s="5">
        <v>5</v>
      </c>
      <c r="B10" s="6" t="s">
        <v>306</v>
      </c>
      <c r="C10" s="6" t="s">
        <v>307</v>
      </c>
      <c r="D10" s="7">
        <v>9</v>
      </c>
      <c r="E10" s="8"/>
      <c r="F10" s="8"/>
      <c r="G10" s="4"/>
    </row>
    <row r="11" spans="1:7" ht="32.25" customHeight="1">
      <c r="A11" s="5">
        <v>6</v>
      </c>
      <c r="B11" s="6" t="s">
        <v>308</v>
      </c>
      <c r="C11" s="6" t="s">
        <v>307</v>
      </c>
      <c r="D11" s="7">
        <v>18</v>
      </c>
      <c r="E11" s="8"/>
      <c r="F11" s="8"/>
      <c r="G11" s="4"/>
    </row>
    <row r="12" spans="1:7" ht="32.25" customHeight="1">
      <c r="A12" s="5">
        <v>7</v>
      </c>
      <c r="B12" s="6" t="s">
        <v>309</v>
      </c>
      <c r="C12" s="6" t="s">
        <v>310</v>
      </c>
      <c r="D12" s="7">
        <v>22</v>
      </c>
      <c r="E12" s="8"/>
      <c r="F12" s="8"/>
      <c r="G12" s="4"/>
    </row>
    <row r="13" spans="1:7" ht="32.25" customHeight="1">
      <c r="A13" s="5">
        <v>8</v>
      </c>
      <c r="B13" s="6" t="s">
        <v>311</v>
      </c>
      <c r="C13" s="6" t="s">
        <v>307</v>
      </c>
      <c r="D13" s="7">
        <v>2</v>
      </c>
      <c r="E13" s="8"/>
      <c r="F13" s="8"/>
      <c r="G13" s="4"/>
    </row>
    <row r="14" spans="1:7" ht="32.25" customHeight="1">
      <c r="A14" s="5">
        <v>9</v>
      </c>
      <c r="B14" s="6" t="s">
        <v>312</v>
      </c>
      <c r="C14" s="6" t="s">
        <v>296</v>
      </c>
      <c r="D14" s="7">
        <v>22</v>
      </c>
      <c r="E14" s="8"/>
      <c r="F14" s="8"/>
      <c r="G14" s="4"/>
    </row>
    <row r="15" spans="1:7" ht="16.5" customHeight="1">
      <c r="A15" s="5">
        <v>10</v>
      </c>
      <c r="B15" s="6" t="s">
        <v>313</v>
      </c>
      <c r="C15" s="6" t="s">
        <v>304</v>
      </c>
      <c r="D15" s="7">
        <v>7</v>
      </c>
      <c r="E15" s="8"/>
      <c r="F15" s="8"/>
      <c r="G15" s="4"/>
    </row>
    <row r="16" spans="1:7" ht="32.25" customHeight="1">
      <c r="A16" s="5">
        <v>11</v>
      </c>
      <c r="B16" s="6" t="s">
        <v>314</v>
      </c>
      <c r="C16" s="6" t="s">
        <v>304</v>
      </c>
      <c r="D16" s="7">
        <v>44</v>
      </c>
      <c r="E16" s="8"/>
      <c r="F16" s="8"/>
      <c r="G16" s="4"/>
    </row>
    <row r="17" spans="1:7" ht="16.5" customHeight="1">
      <c r="A17" s="5">
        <v>12</v>
      </c>
      <c r="B17" s="6" t="s">
        <v>315</v>
      </c>
      <c r="C17" s="6" t="s">
        <v>316</v>
      </c>
      <c r="D17" s="7">
        <v>44</v>
      </c>
      <c r="E17" s="8"/>
      <c r="F17" s="8"/>
      <c r="G17" s="4"/>
    </row>
    <row r="18" spans="1:7" ht="32.25" customHeight="1">
      <c r="A18" s="5">
        <v>13</v>
      </c>
      <c r="B18" s="6" t="s">
        <v>317</v>
      </c>
      <c r="C18" s="6" t="s">
        <v>310</v>
      </c>
      <c r="D18" s="7">
        <v>6</v>
      </c>
      <c r="E18" s="8"/>
      <c r="F18" s="8"/>
      <c r="G18" s="4"/>
    </row>
    <row r="19" spans="1:7" ht="16.5" customHeight="1">
      <c r="A19" s="5">
        <v>14</v>
      </c>
      <c r="B19" s="6" t="s">
        <v>318</v>
      </c>
      <c r="C19" s="6" t="s">
        <v>301</v>
      </c>
      <c r="D19" s="7">
        <v>6</v>
      </c>
      <c r="E19" s="8"/>
      <c r="F19" s="8"/>
      <c r="G19" s="4"/>
    </row>
    <row r="20" spans="1:7" ht="32.25" customHeight="1">
      <c r="A20" s="5">
        <v>15</v>
      </c>
      <c r="B20" s="6" t="s">
        <v>319</v>
      </c>
      <c r="C20" s="6" t="s">
        <v>310</v>
      </c>
      <c r="D20" s="7">
        <v>6</v>
      </c>
      <c r="E20" s="8"/>
      <c r="F20" s="8"/>
      <c r="G20" s="4"/>
    </row>
    <row r="21" spans="1:7" ht="63.75" customHeight="1">
      <c r="A21" s="5">
        <v>16</v>
      </c>
      <c r="B21" s="6" t="s">
        <v>320</v>
      </c>
      <c r="C21" s="6" t="s">
        <v>310</v>
      </c>
      <c r="D21" s="7">
        <v>14</v>
      </c>
      <c r="E21" s="8"/>
      <c r="F21" s="8"/>
      <c r="G21" s="4"/>
    </row>
    <row r="22" spans="1:7" ht="32.25" customHeight="1">
      <c r="A22" s="5">
        <v>17</v>
      </c>
      <c r="B22" s="6" t="s">
        <v>321</v>
      </c>
      <c r="C22" s="6" t="s">
        <v>310</v>
      </c>
      <c r="D22" s="7">
        <v>40</v>
      </c>
      <c r="E22" s="8"/>
      <c r="F22" s="8"/>
      <c r="G22" s="4"/>
    </row>
    <row r="23" spans="1:7" ht="32.25" customHeight="1">
      <c r="A23" s="5">
        <v>18</v>
      </c>
      <c r="B23" s="6" t="s">
        <v>322</v>
      </c>
      <c r="C23" s="6" t="s">
        <v>310</v>
      </c>
      <c r="D23" s="7">
        <v>6</v>
      </c>
      <c r="E23" s="8"/>
      <c r="F23" s="8"/>
      <c r="G23" s="4"/>
    </row>
    <row r="24" spans="1:7" ht="16.5" customHeight="1">
      <c r="A24" s="5">
        <v>19</v>
      </c>
      <c r="B24" s="6" t="s">
        <v>323</v>
      </c>
      <c r="C24" s="6" t="s">
        <v>324</v>
      </c>
      <c r="D24" s="7">
        <v>33</v>
      </c>
      <c r="E24" s="8"/>
      <c r="F24" s="8"/>
      <c r="G24" s="4"/>
    </row>
    <row r="25" spans="1:7" ht="32.25" customHeight="1">
      <c r="A25" s="5">
        <v>20</v>
      </c>
      <c r="B25" s="6" t="s">
        <v>325</v>
      </c>
      <c r="C25" s="6" t="s">
        <v>304</v>
      </c>
      <c r="D25" s="7">
        <v>11</v>
      </c>
      <c r="E25" s="8"/>
      <c r="F25" s="8"/>
      <c r="G25" s="4"/>
    </row>
    <row r="26" spans="1:7" ht="32.25" customHeight="1">
      <c r="A26" s="5">
        <v>21</v>
      </c>
      <c r="B26" s="6" t="s">
        <v>326</v>
      </c>
      <c r="C26" s="6" t="s">
        <v>327</v>
      </c>
      <c r="D26" s="7">
        <v>2</v>
      </c>
      <c r="E26" s="8"/>
      <c r="F26" s="8"/>
      <c r="G26" s="4"/>
    </row>
    <row r="27" spans="1:7" ht="32.25" customHeight="1">
      <c r="A27" s="5">
        <v>22</v>
      </c>
      <c r="B27" s="6" t="s">
        <v>328</v>
      </c>
      <c r="C27" s="6" t="s">
        <v>304</v>
      </c>
      <c r="D27" s="7">
        <v>44</v>
      </c>
      <c r="E27" s="8"/>
      <c r="F27" s="8"/>
      <c r="G27" s="4"/>
    </row>
    <row r="28" spans="1:7" ht="79.5" customHeight="1">
      <c r="A28" s="5">
        <v>23</v>
      </c>
      <c r="B28" s="6" t="s">
        <v>329</v>
      </c>
      <c r="C28" s="6" t="s">
        <v>330</v>
      </c>
      <c r="D28" s="7">
        <v>132</v>
      </c>
      <c r="E28" s="8"/>
      <c r="F28" s="8"/>
      <c r="G28" s="4"/>
    </row>
    <row r="29" spans="1:7" ht="95.25" customHeight="1">
      <c r="A29" s="5">
        <v>24</v>
      </c>
      <c r="B29" s="6" t="s">
        <v>331</v>
      </c>
      <c r="C29" s="6" t="s">
        <v>330</v>
      </c>
      <c r="D29" s="7">
        <v>418</v>
      </c>
      <c r="E29" s="8"/>
      <c r="F29" s="8"/>
      <c r="G29" s="4"/>
    </row>
    <row r="30" spans="1:7" ht="16.5" customHeight="1">
      <c r="A30" s="5">
        <v>25</v>
      </c>
      <c r="B30" s="6" t="s">
        <v>332</v>
      </c>
      <c r="C30" s="6" t="s">
        <v>304</v>
      </c>
      <c r="D30" s="7">
        <v>106</v>
      </c>
      <c r="E30" s="8"/>
      <c r="F30" s="8"/>
      <c r="G30" s="4"/>
    </row>
    <row r="31" spans="1:7" ht="32.25" customHeight="1">
      <c r="A31" s="5">
        <v>26</v>
      </c>
      <c r="B31" s="6" t="s">
        <v>333</v>
      </c>
      <c r="C31" s="6" t="s">
        <v>307</v>
      </c>
      <c r="D31" s="7">
        <v>4</v>
      </c>
      <c r="E31" s="8"/>
      <c r="F31" s="8"/>
      <c r="G31" s="4"/>
    </row>
    <row r="32" spans="1:7" ht="16.5" customHeight="1">
      <c r="A32" s="5">
        <v>27</v>
      </c>
      <c r="B32" s="6" t="s">
        <v>334</v>
      </c>
      <c r="C32" s="6" t="s">
        <v>304</v>
      </c>
      <c r="D32" s="7">
        <v>11</v>
      </c>
      <c r="E32" s="8"/>
      <c r="F32" s="8"/>
      <c r="G32" s="4"/>
    </row>
    <row r="33" spans="1:7" ht="16.5" customHeight="1">
      <c r="A33" s="5">
        <v>28</v>
      </c>
      <c r="B33" s="6" t="s">
        <v>335</v>
      </c>
      <c r="C33" s="6" t="s">
        <v>304</v>
      </c>
      <c r="D33" s="7">
        <v>7</v>
      </c>
      <c r="E33" s="8"/>
      <c r="F33" s="8"/>
      <c r="G33" s="4"/>
    </row>
    <row r="34" spans="1:7" ht="16.5" customHeight="1">
      <c r="A34" s="5">
        <v>29</v>
      </c>
      <c r="B34" s="6" t="s">
        <v>336</v>
      </c>
      <c r="C34" s="6" t="s">
        <v>337</v>
      </c>
      <c r="D34" s="7">
        <v>33</v>
      </c>
      <c r="E34" s="8"/>
      <c r="F34" s="8"/>
      <c r="G34" s="4"/>
    </row>
    <row r="35" spans="1:7" ht="32.25" customHeight="1">
      <c r="A35" s="5">
        <v>30</v>
      </c>
      <c r="B35" s="6" t="s">
        <v>338</v>
      </c>
      <c r="C35" s="6" t="s">
        <v>327</v>
      </c>
      <c r="D35" s="7">
        <v>4</v>
      </c>
      <c r="E35" s="8"/>
      <c r="F35" s="8"/>
      <c r="G35" s="4"/>
    </row>
    <row r="36" spans="1:7" ht="16.5" customHeight="1">
      <c r="A36" s="5">
        <v>31</v>
      </c>
      <c r="B36" s="6" t="s">
        <v>339</v>
      </c>
      <c r="C36" s="6" t="s">
        <v>337</v>
      </c>
      <c r="D36" s="7">
        <v>27</v>
      </c>
      <c r="E36" s="8"/>
      <c r="F36" s="8"/>
      <c r="G36" s="4"/>
    </row>
    <row r="37" spans="1:7" ht="32.25" customHeight="1">
      <c r="A37" s="5">
        <v>32</v>
      </c>
      <c r="B37" s="6" t="s">
        <v>340</v>
      </c>
      <c r="C37" s="6" t="s">
        <v>307</v>
      </c>
      <c r="D37" s="7">
        <v>6</v>
      </c>
      <c r="E37" s="8"/>
      <c r="F37" s="8"/>
      <c r="G37" s="4"/>
    </row>
    <row r="38" spans="1:7" ht="48" customHeight="1">
      <c r="A38" s="5">
        <v>33</v>
      </c>
      <c r="B38" s="6" t="s">
        <v>341</v>
      </c>
      <c r="C38" s="6" t="s">
        <v>327</v>
      </c>
      <c r="D38" s="7">
        <v>14</v>
      </c>
      <c r="E38" s="8"/>
      <c r="F38" s="8"/>
      <c r="G38" s="4"/>
    </row>
    <row r="39" spans="1:7" ht="48" customHeight="1">
      <c r="A39" s="5">
        <v>34</v>
      </c>
      <c r="B39" s="6" t="s">
        <v>342</v>
      </c>
      <c r="C39" s="6" t="s">
        <v>327</v>
      </c>
      <c r="D39" s="7">
        <v>14</v>
      </c>
      <c r="E39" s="8"/>
      <c r="F39" s="8"/>
      <c r="G39" s="4"/>
    </row>
    <row r="40" spans="1:7" ht="48" customHeight="1">
      <c r="A40" s="5">
        <v>35</v>
      </c>
      <c r="B40" s="6" t="s">
        <v>343</v>
      </c>
      <c r="C40" s="6" t="s">
        <v>327</v>
      </c>
      <c r="D40" s="7">
        <v>14</v>
      </c>
      <c r="E40" s="8"/>
      <c r="F40" s="8"/>
      <c r="G40" s="9"/>
    </row>
    <row r="41" spans="1:7" ht="48" customHeight="1">
      <c r="A41" s="5">
        <v>36</v>
      </c>
      <c r="B41" s="6" t="s">
        <v>344</v>
      </c>
      <c r="C41" s="6" t="s">
        <v>327</v>
      </c>
      <c r="D41" s="7">
        <v>14</v>
      </c>
      <c r="E41" s="8"/>
      <c r="F41" s="8"/>
      <c r="G41" s="4"/>
    </row>
    <row r="42" spans="1:7" ht="63.75" customHeight="1">
      <c r="A42" s="5">
        <v>37</v>
      </c>
      <c r="B42" s="6" t="s">
        <v>345</v>
      </c>
      <c r="C42" s="6" t="s">
        <v>327</v>
      </c>
      <c r="D42" s="7">
        <v>3</v>
      </c>
      <c r="E42" s="8"/>
      <c r="F42" s="8"/>
      <c r="G42" s="9"/>
    </row>
    <row r="43" spans="1:7" ht="16.5" customHeight="1">
      <c r="A43" s="5">
        <v>38</v>
      </c>
      <c r="B43" s="6" t="s">
        <v>346</v>
      </c>
      <c r="C43" s="6" t="s">
        <v>304</v>
      </c>
      <c r="D43" s="7">
        <v>10</v>
      </c>
      <c r="E43" s="8"/>
      <c r="F43" s="8"/>
      <c r="G43" s="4"/>
    </row>
    <row r="44" spans="1:7" ht="16.5" customHeight="1">
      <c r="A44" s="5">
        <v>39</v>
      </c>
      <c r="B44" s="6" t="s">
        <v>347</v>
      </c>
      <c r="C44" s="6" t="s">
        <v>337</v>
      </c>
      <c r="D44" s="7">
        <v>17</v>
      </c>
      <c r="E44" s="8"/>
      <c r="F44" s="8"/>
      <c r="G44" s="4"/>
    </row>
    <row r="45" spans="1:7" ht="16.5" customHeight="1">
      <c r="A45" s="5">
        <v>40</v>
      </c>
      <c r="B45" s="6" t="s">
        <v>348</v>
      </c>
      <c r="C45" s="6" t="s">
        <v>301</v>
      </c>
      <c r="D45" s="7">
        <v>11</v>
      </c>
      <c r="E45" s="8"/>
      <c r="F45" s="8"/>
      <c r="G45" s="4"/>
    </row>
    <row r="46" spans="1:7" ht="16.5" customHeight="1">
      <c r="A46" s="5">
        <v>41</v>
      </c>
      <c r="B46" s="6" t="s">
        <v>349</v>
      </c>
      <c r="C46" s="6" t="s">
        <v>304</v>
      </c>
      <c r="D46" s="7">
        <v>11</v>
      </c>
      <c r="E46" s="8"/>
      <c r="F46" s="8"/>
      <c r="G46" s="4"/>
    </row>
    <row r="47" spans="1:7" ht="32.25" customHeight="1">
      <c r="A47" s="5">
        <v>42</v>
      </c>
      <c r="B47" s="6" t="s">
        <v>350</v>
      </c>
      <c r="C47" s="6" t="s">
        <v>351</v>
      </c>
      <c r="D47" s="7">
        <v>14</v>
      </c>
      <c r="E47" s="8"/>
      <c r="F47" s="8"/>
      <c r="G47" s="4"/>
    </row>
    <row r="48" spans="1:7" ht="32.25" customHeight="1">
      <c r="A48" s="5">
        <v>43</v>
      </c>
      <c r="B48" s="6" t="s">
        <v>352</v>
      </c>
      <c r="C48" s="6" t="s">
        <v>304</v>
      </c>
      <c r="D48" s="7">
        <v>3</v>
      </c>
      <c r="E48" s="8"/>
      <c r="F48" s="8"/>
      <c r="G48" s="4"/>
    </row>
    <row r="49" spans="1:15" ht="32.25" customHeight="1">
      <c r="A49" s="5">
        <v>44</v>
      </c>
      <c r="B49" s="6" t="s">
        <v>353</v>
      </c>
      <c r="C49" s="6" t="s">
        <v>304</v>
      </c>
      <c r="D49" s="7">
        <v>3</v>
      </c>
      <c r="E49" s="8"/>
      <c r="F49" s="8"/>
      <c r="G49" s="4"/>
    </row>
    <row r="50" spans="1:15" ht="16.5" customHeight="1">
      <c r="A50" s="278" t="s">
        <v>354</v>
      </c>
      <c r="B50" s="279"/>
      <c r="C50" s="279"/>
      <c r="D50" s="279"/>
      <c r="E50" s="280"/>
      <c r="F50" s="8">
        <f>SUM(F6:F49)</f>
        <v>0</v>
      </c>
      <c r="G50" s="4"/>
    </row>
    <row r="51" spans="1:15" ht="15.75" customHeight="1">
      <c r="A51" s="11"/>
    </row>
    <row r="52" spans="1:15" ht="60" customHeight="1">
      <c r="A52" s="285" t="s">
        <v>294</v>
      </c>
      <c r="B52" s="12" t="s">
        <v>295</v>
      </c>
      <c r="C52" s="13" t="s">
        <v>355</v>
      </c>
      <c r="D52" s="13" t="s">
        <v>356</v>
      </c>
      <c r="E52" s="14" t="s">
        <v>357</v>
      </c>
      <c r="F52" s="281" t="s">
        <v>358</v>
      </c>
      <c r="G52" s="282"/>
      <c r="H52" s="14" t="s">
        <v>359</v>
      </c>
      <c r="I52" s="14" t="s">
        <v>360</v>
      </c>
    </row>
    <row r="53" spans="1:15" ht="15.75" customHeight="1">
      <c r="A53" s="286"/>
      <c r="B53" s="16"/>
      <c r="C53" s="17"/>
      <c r="D53" s="18"/>
      <c r="E53" s="18"/>
      <c r="F53" s="14" t="s">
        <v>361</v>
      </c>
      <c r="G53" s="14" t="s">
        <v>362</v>
      </c>
      <c r="H53" s="19"/>
      <c r="I53" s="19"/>
    </row>
    <row r="54" spans="1:15" ht="15.75" customHeight="1">
      <c r="A54" s="20">
        <v>1</v>
      </c>
      <c r="B54" s="21" t="s">
        <v>363</v>
      </c>
      <c r="C54" s="16">
        <v>4</v>
      </c>
      <c r="D54" s="22"/>
      <c r="E54" s="23"/>
      <c r="F54" s="24">
        <v>0.2</v>
      </c>
      <c r="G54" s="25">
        <f t="shared" ref="G54:G61" si="0">E54*F54</f>
        <v>0</v>
      </c>
      <c r="H54" s="19">
        <v>60</v>
      </c>
      <c r="I54" s="25">
        <f t="shared" ref="I54:I61" si="1">(E54-G54)/H54</f>
        <v>0</v>
      </c>
    </row>
    <row r="55" spans="1:15" ht="28.5" customHeight="1">
      <c r="A55" s="20">
        <v>2</v>
      </c>
      <c r="B55" s="21" t="s">
        <v>364</v>
      </c>
      <c r="C55" s="16">
        <v>6</v>
      </c>
      <c r="D55" s="22"/>
      <c r="E55" s="23"/>
      <c r="F55" s="24">
        <v>0.2</v>
      </c>
      <c r="G55" s="25">
        <f t="shared" si="0"/>
        <v>0</v>
      </c>
      <c r="H55" s="19">
        <v>60</v>
      </c>
      <c r="I55" s="25">
        <f t="shared" si="1"/>
        <v>0</v>
      </c>
    </row>
    <row r="56" spans="1:15" ht="28.5" customHeight="1">
      <c r="A56" s="20">
        <v>3</v>
      </c>
      <c r="B56" s="21" t="s">
        <v>365</v>
      </c>
      <c r="C56" s="16">
        <v>3</v>
      </c>
      <c r="D56" s="22"/>
      <c r="E56" s="23"/>
      <c r="F56" s="24">
        <v>0.2</v>
      </c>
      <c r="G56" s="25">
        <f t="shared" si="0"/>
        <v>0</v>
      </c>
      <c r="H56" s="19">
        <v>60</v>
      </c>
      <c r="I56" s="25">
        <f t="shared" si="1"/>
        <v>0</v>
      </c>
    </row>
    <row r="57" spans="1:15" ht="15.75" customHeight="1">
      <c r="A57" s="20">
        <v>4</v>
      </c>
      <c r="B57" s="21" t="s">
        <v>366</v>
      </c>
      <c r="C57" s="16">
        <v>1</v>
      </c>
      <c r="D57" s="22"/>
      <c r="E57" s="23"/>
      <c r="F57" s="24">
        <v>0.2</v>
      </c>
      <c r="G57" s="25">
        <f t="shared" si="0"/>
        <v>0</v>
      </c>
      <c r="H57" s="19">
        <v>60</v>
      </c>
      <c r="I57" s="25">
        <f t="shared" si="1"/>
        <v>0</v>
      </c>
    </row>
    <row r="58" spans="1:15" ht="15.75" customHeight="1">
      <c r="A58" s="20">
        <v>5</v>
      </c>
      <c r="B58" s="21" t="s">
        <v>367</v>
      </c>
      <c r="C58" s="16">
        <v>2</v>
      </c>
      <c r="D58" s="22"/>
      <c r="E58" s="23"/>
      <c r="F58" s="24">
        <v>0.2</v>
      </c>
      <c r="G58" s="25">
        <f t="shared" si="0"/>
        <v>0</v>
      </c>
      <c r="H58" s="19">
        <v>60</v>
      </c>
      <c r="I58" s="25">
        <f t="shared" si="1"/>
        <v>0</v>
      </c>
      <c r="J58" s="29"/>
    </row>
    <row r="59" spans="1:15" ht="15.75" customHeight="1">
      <c r="A59" s="20">
        <v>6</v>
      </c>
      <c r="B59" s="21" t="s">
        <v>368</v>
      </c>
      <c r="C59" s="16">
        <v>5</v>
      </c>
      <c r="D59" s="22"/>
      <c r="E59" s="23"/>
      <c r="F59" s="24">
        <v>0.2</v>
      </c>
      <c r="G59" s="25">
        <f t="shared" si="0"/>
        <v>0</v>
      </c>
      <c r="H59" s="19">
        <v>60</v>
      </c>
      <c r="I59" s="25">
        <f t="shared" si="1"/>
        <v>0</v>
      </c>
    </row>
    <row r="60" spans="1:15" ht="15.75" customHeight="1">
      <c r="A60" s="20">
        <v>7</v>
      </c>
      <c r="B60" s="21" t="s">
        <v>369</v>
      </c>
      <c r="C60" s="16">
        <v>1</v>
      </c>
      <c r="D60" s="22"/>
      <c r="E60" s="23"/>
      <c r="F60" s="24">
        <v>0.2</v>
      </c>
      <c r="G60" s="25">
        <f t="shared" si="0"/>
        <v>0</v>
      </c>
      <c r="H60" s="19">
        <v>60</v>
      </c>
      <c r="I60" s="25">
        <f t="shared" si="1"/>
        <v>0</v>
      </c>
      <c r="J60" s="29"/>
    </row>
    <row r="61" spans="1:15" ht="28.5" customHeight="1">
      <c r="A61" s="20">
        <v>8</v>
      </c>
      <c r="B61" s="21" t="s">
        <v>370</v>
      </c>
      <c r="C61" s="16">
        <v>25</v>
      </c>
      <c r="D61" s="22"/>
      <c r="E61" s="23"/>
      <c r="F61" s="24">
        <v>0.2</v>
      </c>
      <c r="G61" s="25">
        <f t="shared" si="0"/>
        <v>0</v>
      </c>
      <c r="H61" s="19">
        <v>60</v>
      </c>
      <c r="I61" s="25">
        <f t="shared" si="1"/>
        <v>0</v>
      </c>
      <c r="J61" s="29"/>
    </row>
    <row r="62" spans="1:15" ht="15.75" customHeight="1">
      <c r="A62" s="283" t="s">
        <v>371</v>
      </c>
      <c r="B62" s="284"/>
      <c r="C62" s="284"/>
      <c r="D62" s="284"/>
      <c r="E62" s="284"/>
      <c r="F62" s="284"/>
      <c r="G62" s="284"/>
      <c r="H62" s="284"/>
      <c r="I62" s="30">
        <f>SUM(I54:I61)</f>
        <v>0</v>
      </c>
      <c r="J62" s="29"/>
      <c r="K62" s="29"/>
      <c r="L62" s="29"/>
      <c r="M62" s="29"/>
      <c r="N62" s="29"/>
    </row>
    <row r="63" spans="1:15" ht="15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31"/>
    </row>
    <row r="64" spans="1:15" ht="63.75" customHeight="1">
      <c r="A64" s="27"/>
      <c r="B64" s="28" t="s">
        <v>372</v>
      </c>
      <c r="C64" s="28" t="s">
        <v>373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31"/>
    </row>
    <row r="65" spans="1:15" ht="153" customHeight="1">
      <c r="A65" s="27" t="s">
        <v>374</v>
      </c>
      <c r="B65" s="32">
        <f>SUM(F50,I62)</f>
        <v>0</v>
      </c>
      <c r="C65" s="32">
        <f>B65/38</f>
        <v>0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31"/>
    </row>
    <row r="66" spans="1:15" ht="15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31"/>
    </row>
    <row r="67" spans="1:15" ht="15.75" customHeight="1">
      <c r="A67" s="269" t="s">
        <v>375</v>
      </c>
      <c r="B67" s="270"/>
      <c r="C67" s="270"/>
      <c r="D67" s="270"/>
      <c r="E67" s="270"/>
      <c r="F67" s="270"/>
      <c r="G67" s="26"/>
      <c r="H67" s="26"/>
      <c r="I67" s="26"/>
      <c r="J67" s="26"/>
      <c r="K67" s="26"/>
      <c r="L67" s="26"/>
      <c r="M67" s="26"/>
      <c r="N67" s="26"/>
      <c r="O67" s="31"/>
    </row>
    <row r="68" spans="1:15" ht="15.75" customHeight="1">
      <c r="A68" s="270"/>
      <c r="B68" s="270"/>
      <c r="C68" s="270"/>
      <c r="D68" s="270"/>
      <c r="E68" s="270"/>
      <c r="F68" s="270"/>
      <c r="G68" s="26"/>
      <c r="H68" s="26"/>
      <c r="I68" s="26"/>
      <c r="J68" s="26"/>
      <c r="K68" s="26"/>
      <c r="L68" s="26"/>
      <c r="M68" s="26"/>
      <c r="N68" s="26"/>
      <c r="O68" s="31"/>
    </row>
    <row r="69" spans="1:15" ht="15.75" customHeight="1">
      <c r="A69" s="270"/>
      <c r="B69" s="270"/>
      <c r="C69" s="270"/>
      <c r="D69" s="270"/>
      <c r="E69" s="270"/>
      <c r="F69" s="270"/>
      <c r="G69" s="26"/>
      <c r="H69" s="26"/>
      <c r="I69" s="26"/>
      <c r="J69" s="26"/>
      <c r="K69" s="26"/>
      <c r="L69" s="26"/>
      <c r="M69" s="26"/>
      <c r="N69" s="26"/>
      <c r="O69" s="31"/>
    </row>
    <row r="70" spans="1:15" ht="15.75" customHeight="1">
      <c r="A70" s="270"/>
      <c r="B70" s="270"/>
      <c r="C70" s="270"/>
      <c r="D70" s="270"/>
      <c r="E70" s="270"/>
      <c r="F70" s="270"/>
      <c r="G70" s="26"/>
      <c r="H70" s="26"/>
      <c r="I70" s="26"/>
      <c r="J70" s="26"/>
      <c r="K70" s="26"/>
      <c r="L70" s="26"/>
      <c r="M70" s="26"/>
      <c r="N70" s="26"/>
      <c r="O70" s="31"/>
    </row>
    <row r="71" spans="1:15" ht="15.75" customHeight="1">
      <c r="A71" s="270"/>
      <c r="B71" s="270"/>
      <c r="C71" s="270"/>
      <c r="D71" s="270"/>
      <c r="E71" s="270"/>
      <c r="F71" s="270"/>
      <c r="G71" s="26"/>
      <c r="H71" s="26"/>
      <c r="I71" s="26"/>
      <c r="J71" s="26"/>
      <c r="K71" s="26"/>
      <c r="L71" s="26"/>
      <c r="M71" s="26"/>
      <c r="N71" s="26"/>
      <c r="O71" s="31"/>
    </row>
    <row r="72" spans="1:15" ht="15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31"/>
    </row>
    <row r="73" spans="1:15" ht="15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31"/>
    </row>
    <row r="74" spans="1:15" ht="15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31"/>
    </row>
    <row r="75" spans="1:15" ht="15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31"/>
    </row>
    <row r="76" spans="1:15" ht="15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31"/>
    </row>
    <row r="77" spans="1:15" ht="15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1"/>
    </row>
    <row r="78" spans="1:15" ht="15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1"/>
    </row>
    <row r="79" spans="1:15" ht="15.75" customHeight="1">
      <c r="A79" s="33"/>
    </row>
    <row r="80" spans="1:15" ht="15.75" customHeight="1"/>
    <row r="81" ht="15.75" customHeight="1"/>
    <row r="82" ht="15.75" customHeight="1"/>
    <row r="83" ht="18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7:F71"/>
    <mergeCell ref="A2:F4"/>
    <mergeCell ref="A1:F1"/>
    <mergeCell ref="A50:E50"/>
    <mergeCell ref="F52:G52"/>
    <mergeCell ref="A62:H62"/>
    <mergeCell ref="A52:A5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96"/>
  <sheetViews>
    <sheetView topLeftCell="A16" workbookViewId="0">
      <selection activeCell="Y24" sqref="Y24:AC24"/>
    </sheetView>
  </sheetViews>
  <sheetFormatPr defaultColWidth="2.85546875" defaultRowHeight="9" customHeight="1"/>
  <cols>
    <col min="1" max="1" width="2.85546875" style="88"/>
    <col min="2" max="2" width="3.140625" style="88" customWidth="1"/>
    <col min="3" max="3" width="2.85546875" style="88"/>
    <col min="4" max="5" width="2.85546875" style="88" customWidth="1"/>
    <col min="6" max="9" width="2.85546875" style="88"/>
    <col min="10" max="10" width="3" style="88" customWidth="1"/>
    <col min="11" max="28" width="2.85546875" style="88"/>
    <col min="29" max="29" width="1.28515625" style="88" customWidth="1"/>
    <col min="30" max="32" width="2.85546875" style="88"/>
    <col min="33" max="33" width="3.85546875" style="88" customWidth="1"/>
    <col min="34" max="34" width="0.5703125" style="88" customWidth="1"/>
    <col min="35" max="36" width="2.85546875" style="88" hidden="1" customWidth="1"/>
    <col min="37" max="44" width="2.85546875" style="88"/>
    <col min="45" max="45" width="2.85546875" style="88" customWidth="1"/>
    <col min="46" max="16384" width="2.85546875" style="88"/>
  </cols>
  <sheetData>
    <row r="1" spans="1:36" ht="13.5" customHeight="1">
      <c r="AG1" s="110"/>
    </row>
    <row r="2" spans="1:36" ht="12.75" customHeight="1">
      <c r="B2" s="224" t="s">
        <v>138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</row>
    <row r="3" spans="1:36" ht="12.75" customHeight="1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</row>
    <row r="4" spans="1:36" ht="9" customHeight="1">
      <c r="A4" s="109"/>
      <c r="B4" s="225" t="s">
        <v>0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</row>
    <row r="5" spans="1:36" ht="9" customHeight="1">
      <c r="A5" s="109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</row>
    <row r="6" spans="1:36" ht="9" customHeight="1">
      <c r="B6" s="89"/>
    </row>
    <row r="7" spans="1:36" ht="9" customHeight="1">
      <c r="B7" s="112" t="s">
        <v>1</v>
      </c>
      <c r="C7" s="112"/>
      <c r="D7" s="112"/>
      <c r="E7" s="112"/>
      <c r="F7" s="113" t="s">
        <v>2</v>
      </c>
      <c r="G7" s="113"/>
      <c r="H7" s="113"/>
      <c r="I7" s="113"/>
      <c r="K7" s="114" t="s">
        <v>3</v>
      </c>
      <c r="L7" s="115"/>
      <c r="M7" s="116"/>
      <c r="N7" s="113" t="s">
        <v>4</v>
      </c>
      <c r="O7" s="113"/>
      <c r="P7" s="113"/>
      <c r="Q7" s="113"/>
      <c r="T7" s="117" t="s">
        <v>5</v>
      </c>
      <c r="U7" s="117"/>
      <c r="V7" s="117"/>
      <c r="W7" s="117"/>
      <c r="X7" s="118" t="s">
        <v>6</v>
      </c>
      <c r="Y7" s="119"/>
      <c r="Z7" s="119"/>
      <c r="AA7" s="119"/>
      <c r="AB7" s="119"/>
      <c r="AC7" s="119"/>
      <c r="AD7" s="119"/>
      <c r="AE7" s="119"/>
      <c r="AF7" s="119"/>
      <c r="AG7" s="119"/>
      <c r="AH7" s="120"/>
    </row>
    <row r="8" spans="1:36" ht="3" customHeight="1">
      <c r="B8" s="90"/>
      <c r="C8" s="90"/>
      <c r="D8" s="90"/>
      <c r="E8" s="90"/>
      <c r="F8" s="91"/>
      <c r="G8" s="91"/>
      <c r="H8" s="91"/>
      <c r="I8" s="91"/>
      <c r="K8" s="90"/>
      <c r="L8" s="99"/>
      <c r="M8" s="99"/>
      <c r="N8" s="99"/>
      <c r="O8" s="100"/>
      <c r="P8" s="91"/>
      <c r="Q8" s="91"/>
      <c r="R8" s="91"/>
      <c r="T8" s="97"/>
      <c r="U8" s="97"/>
      <c r="V8" s="97"/>
      <c r="W8" s="97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6" ht="9" customHeight="1">
      <c r="B9" s="121"/>
      <c r="C9" s="121"/>
      <c r="D9" s="121"/>
      <c r="E9" s="121"/>
      <c r="F9" s="122"/>
      <c r="G9" s="122"/>
      <c r="H9" s="122"/>
      <c r="I9" s="122"/>
      <c r="K9" s="117" t="s">
        <v>7</v>
      </c>
      <c r="L9" s="117"/>
      <c r="M9" s="117"/>
      <c r="N9" s="117"/>
      <c r="O9" s="117"/>
      <c r="P9" s="117"/>
      <c r="Q9" s="117"/>
      <c r="R9" s="117"/>
      <c r="S9" s="117"/>
      <c r="T9" s="117"/>
      <c r="U9" s="123">
        <v>44280</v>
      </c>
      <c r="V9" s="124"/>
      <c r="W9" s="124"/>
      <c r="X9" s="124"/>
      <c r="Z9" s="112" t="s">
        <v>8</v>
      </c>
      <c r="AA9" s="112"/>
      <c r="AB9" s="112"/>
      <c r="AC9" s="112"/>
      <c r="AD9" s="124" t="s">
        <v>9</v>
      </c>
      <c r="AE9" s="124"/>
      <c r="AF9" s="124"/>
    </row>
    <row r="11" spans="1:36" ht="9" customHeight="1">
      <c r="B11" s="125" t="s">
        <v>10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</row>
    <row r="12" spans="1:36" ht="9" customHeight="1">
      <c r="B12" s="126" t="s">
        <v>11</v>
      </c>
      <c r="C12" s="127"/>
      <c r="D12" s="127"/>
      <c r="E12" s="127"/>
      <c r="F12" s="127"/>
      <c r="G12" s="128"/>
      <c r="H12" s="129" t="s">
        <v>139</v>
      </c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1"/>
    </row>
    <row r="13" spans="1:36" ht="9" customHeight="1">
      <c r="B13" s="132" t="s">
        <v>13</v>
      </c>
      <c r="C13" s="133"/>
      <c r="D13" s="133"/>
      <c r="E13" s="133"/>
      <c r="F13" s="133"/>
      <c r="G13" s="133"/>
      <c r="H13" s="134"/>
      <c r="I13" s="132" t="s">
        <v>14</v>
      </c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4"/>
    </row>
    <row r="14" spans="1:36" ht="9" customHeight="1">
      <c r="B14" s="132" t="s">
        <v>15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4"/>
      <c r="U14" s="135" t="s">
        <v>140</v>
      </c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7"/>
    </row>
    <row r="15" spans="1:36" ht="9" customHeight="1">
      <c r="B15" s="125" t="s">
        <v>17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203" t="s">
        <v>18</v>
      </c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</row>
    <row r="16" spans="1:36" ht="9" customHeight="1"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</row>
    <row r="17" spans="2:34" ht="3" customHeight="1"/>
    <row r="18" spans="2:34" ht="9" customHeight="1">
      <c r="B18" s="138" t="s">
        <v>19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40"/>
      <c r="Y18" s="141">
        <v>2</v>
      </c>
      <c r="Z18" s="141"/>
      <c r="AA18" s="141"/>
      <c r="AB18" s="141"/>
      <c r="AC18" s="141"/>
      <c r="AD18" s="141"/>
      <c r="AE18" s="141"/>
      <c r="AF18" s="141"/>
      <c r="AG18" s="141"/>
      <c r="AH18" s="141"/>
    </row>
    <row r="19" spans="2:34" ht="3" customHeight="1"/>
    <row r="20" spans="2:34" ht="9" customHeight="1"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7"/>
      <c r="N20" s="97"/>
      <c r="O20" s="97"/>
      <c r="P20" s="97"/>
      <c r="Q20" s="97"/>
      <c r="R20" s="97"/>
      <c r="S20" s="97"/>
      <c r="T20" s="97"/>
      <c r="U20" s="97"/>
      <c r="V20" s="101"/>
      <c r="Y20" s="142" t="s">
        <v>20</v>
      </c>
      <c r="Z20" s="143"/>
      <c r="AA20" s="143"/>
      <c r="AB20" s="143"/>
      <c r="AC20" s="144"/>
      <c r="AD20" s="143" t="s">
        <v>21</v>
      </c>
      <c r="AE20" s="143"/>
      <c r="AF20" s="143"/>
      <c r="AG20" s="143"/>
      <c r="AH20" s="144"/>
    </row>
    <row r="21" spans="2:34" ht="9" customHeight="1">
      <c r="B21" s="93">
        <v>1</v>
      </c>
      <c r="C21" s="94" t="s">
        <v>22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145">
        <f>IF(SUM(V22:X28)=0,"",SUM(V22:X28))</f>
        <v>0.4</v>
      </c>
      <c r="W21" s="146"/>
      <c r="X21" s="147"/>
      <c r="Y21" s="148">
        <f>SUM(Y22:AC28)</f>
        <v>5178.8</v>
      </c>
      <c r="Z21" s="148"/>
      <c r="AA21" s="148"/>
      <c r="AB21" s="148"/>
      <c r="AC21" s="149"/>
      <c r="AD21" s="148">
        <f>SUM(AD22:AH28)</f>
        <v>10357.6</v>
      </c>
      <c r="AE21" s="148"/>
      <c r="AF21" s="148"/>
      <c r="AG21" s="148"/>
      <c r="AH21" s="149"/>
    </row>
    <row r="22" spans="2:34" ht="9" customHeight="1">
      <c r="B22" s="95" t="s">
        <v>23</v>
      </c>
      <c r="C22" s="150" t="s">
        <v>24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1"/>
      <c r="Y22" s="152">
        <v>4738.8</v>
      </c>
      <c r="Z22" s="152"/>
      <c r="AA22" s="152"/>
      <c r="AB22" s="152"/>
      <c r="AC22" s="153"/>
      <c r="AD22" s="154">
        <f>IF(Y22=0,"",Y22*$Y$18)</f>
        <v>9477.6</v>
      </c>
      <c r="AE22" s="154"/>
      <c r="AF22" s="154"/>
      <c r="AG22" s="154"/>
      <c r="AH22" s="155"/>
    </row>
    <row r="23" spans="2:34" ht="9" customHeight="1">
      <c r="B23" s="95" t="s">
        <v>25</v>
      </c>
      <c r="C23" s="150" t="s">
        <v>26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6">
        <v>0.4</v>
      </c>
      <c r="W23" s="156"/>
      <c r="X23" s="157"/>
      <c r="Y23" s="154">
        <f>IF(V23="","",($V$23*1100))</f>
        <v>440</v>
      </c>
      <c r="Z23" s="154"/>
      <c r="AA23" s="154"/>
      <c r="AB23" s="154"/>
      <c r="AC23" s="155"/>
      <c r="AD23" s="154">
        <f t="shared" ref="AD23:AD28" si="0">IF(Y23="","",Y23*$Y$18)</f>
        <v>880</v>
      </c>
      <c r="AE23" s="154"/>
      <c r="AF23" s="154"/>
      <c r="AG23" s="154"/>
      <c r="AH23" s="155"/>
    </row>
    <row r="24" spans="2:34" ht="9" customHeight="1">
      <c r="B24" s="95" t="s">
        <v>27</v>
      </c>
      <c r="C24" s="150" t="s">
        <v>28</v>
      </c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8"/>
      <c r="W24" s="158"/>
      <c r="X24" s="159"/>
      <c r="Y24" s="154" t="str">
        <f>IF(W24="","",$Y$22*W24)</f>
        <v/>
      </c>
      <c r="Z24" s="154"/>
      <c r="AA24" s="154"/>
      <c r="AB24" s="154"/>
      <c r="AC24" s="155"/>
      <c r="AD24" s="154" t="str">
        <f t="shared" si="0"/>
        <v/>
      </c>
      <c r="AE24" s="154"/>
      <c r="AF24" s="154"/>
      <c r="AG24" s="154"/>
      <c r="AH24" s="155"/>
    </row>
    <row r="25" spans="2:34" ht="9" customHeight="1">
      <c r="B25" s="95" t="s">
        <v>29</v>
      </c>
      <c r="C25" s="150" t="s">
        <v>30</v>
      </c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8"/>
      <c r="W25" s="158"/>
      <c r="X25" s="159"/>
      <c r="Y25" s="154" t="str">
        <f>IF(W25="","",$Y$22*W25)</f>
        <v/>
      </c>
      <c r="Z25" s="154"/>
      <c r="AA25" s="154"/>
      <c r="AB25" s="154"/>
      <c r="AC25" s="155"/>
      <c r="AD25" s="154" t="str">
        <f t="shared" si="0"/>
        <v/>
      </c>
      <c r="AE25" s="154"/>
      <c r="AF25" s="154"/>
      <c r="AG25" s="154"/>
      <c r="AH25" s="155"/>
    </row>
    <row r="26" spans="2:34" ht="9" customHeight="1">
      <c r="B26" s="95" t="s">
        <v>31</v>
      </c>
      <c r="C26" s="150" t="s">
        <v>32</v>
      </c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8"/>
      <c r="W26" s="158"/>
      <c r="X26" s="159"/>
      <c r="Y26" s="154" t="str">
        <f>IF(W26="","",$Y$22*W26)</f>
        <v/>
      </c>
      <c r="Z26" s="154"/>
      <c r="AA26" s="154"/>
      <c r="AB26" s="154"/>
      <c r="AC26" s="155"/>
      <c r="AD26" s="154" t="str">
        <f t="shared" si="0"/>
        <v/>
      </c>
      <c r="AE26" s="154"/>
      <c r="AF26" s="154"/>
      <c r="AG26" s="154"/>
      <c r="AH26" s="155"/>
    </row>
    <row r="27" spans="2:34" ht="9" customHeight="1">
      <c r="B27" s="95" t="s">
        <v>33</v>
      </c>
      <c r="C27" s="150" t="s">
        <v>34</v>
      </c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8"/>
      <c r="W27" s="158"/>
      <c r="X27" s="159"/>
      <c r="Y27" s="154" t="str">
        <f>IF(W27="","",$Y$22*W27)</f>
        <v/>
      </c>
      <c r="Z27" s="154"/>
      <c r="AA27" s="154"/>
      <c r="AB27" s="154"/>
      <c r="AC27" s="155"/>
      <c r="AD27" s="154" t="str">
        <f t="shared" si="0"/>
        <v/>
      </c>
      <c r="AE27" s="154"/>
      <c r="AF27" s="154"/>
      <c r="AG27" s="154"/>
      <c r="AH27" s="155"/>
    </row>
    <row r="28" spans="2:34" ht="9" customHeight="1">
      <c r="B28" s="96" t="s">
        <v>35</v>
      </c>
      <c r="C28" s="160" t="s">
        <v>36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1"/>
      <c r="W28" s="161"/>
      <c r="X28" s="162"/>
      <c r="Y28" s="163" t="str">
        <f>IF(W28="","",$Y$22*W28)</f>
        <v/>
      </c>
      <c r="Z28" s="163"/>
      <c r="AA28" s="163"/>
      <c r="AB28" s="163"/>
      <c r="AC28" s="164"/>
      <c r="AD28" s="163" t="str">
        <f t="shared" si="0"/>
        <v/>
      </c>
      <c r="AE28" s="163"/>
      <c r="AF28" s="163"/>
      <c r="AG28" s="163"/>
      <c r="AH28" s="164"/>
    </row>
    <row r="29" spans="2:34" ht="3" customHeight="1">
      <c r="B29" s="92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</row>
    <row r="30" spans="2:34" ht="9" customHeight="1">
      <c r="B30" s="93">
        <v>2</v>
      </c>
      <c r="C30" s="165" t="s">
        <v>37</v>
      </c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45" t="str">
        <f>IF(SUM(V31:X37)=0,"",SUM(V31:X37))</f>
        <v/>
      </c>
      <c r="W30" s="146"/>
      <c r="X30" s="147"/>
      <c r="Y30" s="148">
        <f>SUM(Y31:AC37)</f>
        <v>0</v>
      </c>
      <c r="Z30" s="148"/>
      <c r="AA30" s="148"/>
      <c r="AB30" s="148"/>
      <c r="AC30" s="149"/>
      <c r="AD30" s="148">
        <f>SUM(AD31:AH37)</f>
        <v>0</v>
      </c>
      <c r="AE30" s="148"/>
      <c r="AF30" s="148"/>
      <c r="AG30" s="148"/>
      <c r="AH30" s="149"/>
    </row>
    <row r="31" spans="2:34" ht="9" customHeight="1">
      <c r="B31" s="95" t="s">
        <v>38</v>
      </c>
      <c r="C31" s="150" t="s">
        <v>39</v>
      </c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6"/>
      <c r="W31" s="156"/>
      <c r="X31" s="157"/>
      <c r="Y31" s="154"/>
      <c r="Z31" s="154"/>
      <c r="AA31" s="154"/>
      <c r="AB31" s="154"/>
      <c r="AC31" s="155"/>
      <c r="AD31" s="154" t="str">
        <f t="shared" ref="AD31:AD37" si="1">IF(Y31="","",Y31*$Y$18)</f>
        <v/>
      </c>
      <c r="AE31" s="154"/>
      <c r="AF31" s="154"/>
      <c r="AG31" s="154"/>
      <c r="AH31" s="155"/>
    </row>
    <row r="32" spans="2:34" ht="9" customHeight="1">
      <c r="B32" s="95" t="s">
        <v>40</v>
      </c>
      <c r="C32" s="150" t="s">
        <v>41</v>
      </c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6"/>
      <c r="W32" s="156"/>
      <c r="X32" s="157"/>
      <c r="Y32" s="154"/>
      <c r="Z32" s="154"/>
      <c r="AA32" s="154"/>
      <c r="AB32" s="154"/>
      <c r="AC32" s="155"/>
      <c r="AD32" s="154" t="str">
        <f t="shared" si="1"/>
        <v/>
      </c>
      <c r="AE32" s="154"/>
      <c r="AF32" s="154"/>
      <c r="AG32" s="154"/>
      <c r="AH32" s="155"/>
    </row>
    <row r="33" spans="2:34" ht="9" customHeight="1">
      <c r="B33" s="95" t="s">
        <v>42</v>
      </c>
      <c r="C33" s="150" t="s">
        <v>43</v>
      </c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6"/>
      <c r="W33" s="156"/>
      <c r="X33" s="157"/>
      <c r="Y33" s="154"/>
      <c r="Z33" s="154"/>
      <c r="AA33" s="154"/>
      <c r="AB33" s="154"/>
      <c r="AC33" s="155"/>
      <c r="AD33" s="154" t="str">
        <f t="shared" si="1"/>
        <v/>
      </c>
      <c r="AE33" s="154"/>
      <c r="AF33" s="154"/>
      <c r="AG33" s="154"/>
      <c r="AH33" s="155"/>
    </row>
    <row r="34" spans="2:34" ht="9" customHeight="1">
      <c r="B34" s="95" t="s">
        <v>44</v>
      </c>
      <c r="C34" s="150" t="s">
        <v>45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6"/>
      <c r="W34" s="156"/>
      <c r="X34" s="157"/>
      <c r="Y34" s="154" t="str">
        <f>IF(V34="","",$Y$22*V34)</f>
        <v/>
      </c>
      <c r="Z34" s="154"/>
      <c r="AA34" s="154"/>
      <c r="AB34" s="154"/>
      <c r="AC34" s="155"/>
      <c r="AD34" s="154" t="str">
        <f t="shared" si="1"/>
        <v/>
      </c>
      <c r="AE34" s="154"/>
      <c r="AF34" s="154"/>
      <c r="AG34" s="154"/>
      <c r="AH34" s="155"/>
    </row>
    <row r="35" spans="2:34" ht="9" customHeight="1">
      <c r="B35" s="95" t="s">
        <v>46</v>
      </c>
      <c r="C35" s="150" t="s">
        <v>47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6"/>
      <c r="W35" s="156"/>
      <c r="X35" s="157"/>
      <c r="Y35" s="154" t="str">
        <f>IF(V35="","",$Y$22*V35)</f>
        <v/>
      </c>
      <c r="Z35" s="154"/>
      <c r="AA35" s="154"/>
      <c r="AB35" s="154"/>
      <c r="AC35" s="155"/>
      <c r="AD35" s="154" t="str">
        <f t="shared" si="1"/>
        <v/>
      </c>
      <c r="AE35" s="154"/>
      <c r="AF35" s="154"/>
      <c r="AG35" s="154"/>
      <c r="AH35" s="155"/>
    </row>
    <row r="36" spans="2:34" ht="9" customHeight="1">
      <c r="B36" s="95" t="s">
        <v>48</v>
      </c>
      <c r="C36" s="150" t="s">
        <v>49</v>
      </c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6"/>
      <c r="W36" s="156"/>
      <c r="X36" s="157"/>
      <c r="Y36" s="154" t="str">
        <f>IF(V36="","",$Y$22*V36)</f>
        <v/>
      </c>
      <c r="Z36" s="154"/>
      <c r="AA36" s="154"/>
      <c r="AB36" s="154"/>
      <c r="AC36" s="155"/>
      <c r="AD36" s="154" t="str">
        <f t="shared" si="1"/>
        <v/>
      </c>
      <c r="AE36" s="154"/>
      <c r="AF36" s="154"/>
      <c r="AG36" s="154"/>
      <c r="AH36" s="155"/>
    </row>
    <row r="37" spans="2:34" ht="9" customHeight="1">
      <c r="B37" s="96" t="s">
        <v>50</v>
      </c>
      <c r="C37" s="160" t="s">
        <v>51</v>
      </c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6"/>
      <c r="W37" s="166"/>
      <c r="X37" s="167"/>
      <c r="Y37" s="163" t="str">
        <f>IF(V37="","",$Y$22*V37)</f>
        <v/>
      </c>
      <c r="Z37" s="163"/>
      <c r="AA37" s="163"/>
      <c r="AB37" s="163"/>
      <c r="AC37" s="164"/>
      <c r="AD37" s="163" t="str">
        <f t="shared" si="1"/>
        <v/>
      </c>
      <c r="AE37" s="163"/>
      <c r="AF37" s="163"/>
      <c r="AG37" s="163"/>
      <c r="AH37" s="164"/>
    </row>
    <row r="38" spans="2:34" ht="3" customHeight="1">
      <c r="B38" s="89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</row>
    <row r="39" spans="2:34" ht="9" customHeight="1">
      <c r="B39" s="98">
        <v>3</v>
      </c>
      <c r="C39" s="168" t="s">
        <v>52</v>
      </c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45">
        <f>IF(SUM(V40:X47)=0,"",SUM(V40:X47))</f>
        <v>0.35620000000000007</v>
      </c>
      <c r="W39" s="145"/>
      <c r="X39" s="169"/>
      <c r="Y39" s="148">
        <f>SUM(Y40:AC47)</f>
        <v>1844.6885600000001</v>
      </c>
      <c r="Z39" s="148"/>
      <c r="AA39" s="148"/>
      <c r="AB39" s="148"/>
      <c r="AC39" s="148"/>
      <c r="AD39" s="170">
        <f>SUM(AD40:AH47)</f>
        <v>3689.3771200000001</v>
      </c>
      <c r="AE39" s="148"/>
      <c r="AF39" s="148"/>
      <c r="AG39" s="148"/>
      <c r="AH39" s="149"/>
    </row>
    <row r="40" spans="2:34" ht="9" customHeight="1">
      <c r="B40" s="95" t="s">
        <v>53</v>
      </c>
      <c r="C40" s="150" t="s">
        <v>54</v>
      </c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6">
        <v>0.2</v>
      </c>
      <c r="W40" s="156"/>
      <c r="X40" s="157"/>
      <c r="Y40" s="154">
        <f t="shared" ref="Y40:Y47" si="2">IF(V40="","",$Y$21*V40)</f>
        <v>1035.76</v>
      </c>
      <c r="Z40" s="154"/>
      <c r="AA40" s="154"/>
      <c r="AB40" s="154"/>
      <c r="AC40" s="155"/>
      <c r="AD40" s="154">
        <f t="shared" ref="AD40:AD47" si="3">IF(Y40="","",Y40*$Y$18)</f>
        <v>2071.52</v>
      </c>
      <c r="AE40" s="154"/>
      <c r="AF40" s="154"/>
      <c r="AG40" s="154"/>
      <c r="AH40" s="155"/>
    </row>
    <row r="41" spans="2:34" ht="9" customHeight="1">
      <c r="B41" s="95" t="s">
        <v>55</v>
      </c>
      <c r="C41" s="150" t="s">
        <v>56</v>
      </c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6">
        <v>0.08</v>
      </c>
      <c r="W41" s="156"/>
      <c r="X41" s="157"/>
      <c r="Y41" s="154">
        <f t="shared" si="2"/>
        <v>414.30400000000003</v>
      </c>
      <c r="Z41" s="154"/>
      <c r="AA41" s="154"/>
      <c r="AB41" s="154"/>
      <c r="AC41" s="155"/>
      <c r="AD41" s="154">
        <f t="shared" si="3"/>
        <v>828.60800000000006</v>
      </c>
      <c r="AE41" s="154"/>
      <c r="AF41" s="154"/>
      <c r="AG41" s="154"/>
      <c r="AH41" s="155"/>
    </row>
    <row r="42" spans="2:34" ht="9" customHeight="1">
      <c r="B42" s="95" t="s">
        <v>57</v>
      </c>
      <c r="C42" s="150" t="s">
        <v>58</v>
      </c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6">
        <v>1.4999999999999999E-2</v>
      </c>
      <c r="W42" s="156"/>
      <c r="X42" s="157"/>
      <c r="Y42" s="154">
        <f t="shared" si="2"/>
        <v>77.682000000000002</v>
      </c>
      <c r="Z42" s="154"/>
      <c r="AA42" s="154"/>
      <c r="AB42" s="154"/>
      <c r="AC42" s="155"/>
      <c r="AD42" s="154">
        <f t="shared" si="3"/>
        <v>155.364</v>
      </c>
      <c r="AE42" s="154"/>
      <c r="AF42" s="154"/>
      <c r="AG42" s="154"/>
      <c r="AH42" s="155"/>
    </row>
    <row r="43" spans="2:34" ht="9" customHeight="1">
      <c r="B43" s="95" t="s">
        <v>59</v>
      </c>
      <c r="C43" s="150" t="s">
        <v>60</v>
      </c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6">
        <v>0.01</v>
      </c>
      <c r="W43" s="156"/>
      <c r="X43" s="157"/>
      <c r="Y43" s="154">
        <f t="shared" si="2"/>
        <v>51.788000000000004</v>
      </c>
      <c r="Z43" s="154"/>
      <c r="AA43" s="154"/>
      <c r="AB43" s="154"/>
      <c r="AC43" s="155"/>
      <c r="AD43" s="154">
        <f t="shared" si="3"/>
        <v>103.57600000000001</v>
      </c>
      <c r="AE43" s="154"/>
      <c r="AF43" s="154"/>
      <c r="AG43" s="154"/>
      <c r="AH43" s="155"/>
    </row>
    <row r="44" spans="2:34" ht="9" customHeight="1">
      <c r="B44" s="95" t="s">
        <v>61</v>
      </c>
      <c r="C44" s="150" t="s">
        <v>62</v>
      </c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6">
        <v>2E-3</v>
      </c>
      <c r="W44" s="156"/>
      <c r="X44" s="157"/>
      <c r="Y44" s="154">
        <f t="shared" si="2"/>
        <v>10.3576</v>
      </c>
      <c r="Z44" s="154"/>
      <c r="AA44" s="154"/>
      <c r="AB44" s="154"/>
      <c r="AC44" s="155"/>
      <c r="AD44" s="154">
        <f t="shared" si="3"/>
        <v>20.715199999999999</v>
      </c>
      <c r="AE44" s="154"/>
      <c r="AF44" s="154"/>
      <c r="AG44" s="154"/>
      <c r="AH44" s="155"/>
    </row>
    <row r="45" spans="2:34" ht="9" customHeight="1">
      <c r="B45" s="95" t="s">
        <v>63</v>
      </c>
      <c r="C45" s="150" t="s">
        <v>64</v>
      </c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6">
        <v>6.0000000000000001E-3</v>
      </c>
      <c r="W45" s="156"/>
      <c r="X45" s="157"/>
      <c r="Y45" s="154">
        <f t="shared" si="2"/>
        <v>31.072800000000001</v>
      </c>
      <c r="Z45" s="154"/>
      <c r="AA45" s="154"/>
      <c r="AB45" s="154"/>
      <c r="AC45" s="155"/>
      <c r="AD45" s="154">
        <f t="shared" si="3"/>
        <v>62.145600000000002</v>
      </c>
      <c r="AE45" s="154"/>
      <c r="AF45" s="154"/>
      <c r="AG45" s="154"/>
      <c r="AH45" s="155"/>
    </row>
    <row r="46" spans="2:34" ht="9" customHeight="1">
      <c r="B46" s="95" t="s">
        <v>65</v>
      </c>
      <c r="C46" s="150" t="s">
        <v>66</v>
      </c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6">
        <v>2.5000000000000001E-2</v>
      </c>
      <c r="W46" s="156"/>
      <c r="X46" s="157"/>
      <c r="Y46" s="154">
        <f t="shared" si="2"/>
        <v>129.47</v>
      </c>
      <c r="Z46" s="154"/>
      <c r="AA46" s="154"/>
      <c r="AB46" s="154"/>
      <c r="AC46" s="155"/>
      <c r="AD46" s="154">
        <f t="shared" si="3"/>
        <v>258.94</v>
      </c>
      <c r="AE46" s="154"/>
      <c r="AF46" s="154"/>
      <c r="AG46" s="154"/>
      <c r="AH46" s="155"/>
    </row>
    <row r="47" spans="2:34" ht="9" customHeight="1">
      <c r="B47" s="96" t="s">
        <v>67</v>
      </c>
      <c r="C47" s="160" t="s">
        <v>68</v>
      </c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6">
        <v>1.8200000000000001E-2</v>
      </c>
      <c r="W47" s="166"/>
      <c r="X47" s="167"/>
      <c r="Y47" s="163">
        <f t="shared" si="2"/>
        <v>94.254160000000013</v>
      </c>
      <c r="Z47" s="163"/>
      <c r="AA47" s="163"/>
      <c r="AB47" s="163"/>
      <c r="AC47" s="164"/>
      <c r="AD47" s="163">
        <f t="shared" si="3"/>
        <v>188.50832000000003</v>
      </c>
      <c r="AE47" s="163"/>
      <c r="AF47" s="163"/>
      <c r="AG47" s="163"/>
      <c r="AH47" s="164"/>
    </row>
    <row r="48" spans="2:34" ht="3" customHeight="1">
      <c r="B48" s="92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</row>
    <row r="49" spans="2:34" ht="9" customHeight="1">
      <c r="B49" s="93">
        <v>4</v>
      </c>
      <c r="C49" s="165" t="s">
        <v>69</v>
      </c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45">
        <f>IF(SUM(V50:X59)=0,"",SUM(V50:X59))</f>
        <v>0.163022</v>
      </c>
      <c r="W49" s="146"/>
      <c r="X49" s="146"/>
      <c r="Y49" s="170">
        <f>SUM(Y50:AC59)</f>
        <v>844.25833360000013</v>
      </c>
      <c r="Z49" s="148"/>
      <c r="AA49" s="148"/>
      <c r="AB49" s="148"/>
      <c r="AC49" s="149"/>
      <c r="AD49" s="170">
        <f>SUM(AD50:AH59)</f>
        <v>1688.5166672000003</v>
      </c>
      <c r="AE49" s="148"/>
      <c r="AF49" s="148"/>
      <c r="AG49" s="148"/>
      <c r="AH49" s="149"/>
    </row>
    <row r="50" spans="2:34" ht="9" customHeight="1">
      <c r="B50" s="95" t="s">
        <v>70</v>
      </c>
      <c r="C50" s="150" t="s">
        <v>71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6">
        <v>8.3299999999999999E-2</v>
      </c>
      <c r="W50" s="156"/>
      <c r="X50" s="156"/>
      <c r="Y50" s="171">
        <f t="shared" ref="Y50:Y59" si="4">IF(V50="","",$Y$21*V50)</f>
        <v>431.39404000000002</v>
      </c>
      <c r="Z50" s="154"/>
      <c r="AA50" s="154"/>
      <c r="AB50" s="154"/>
      <c r="AC50" s="155"/>
      <c r="AD50" s="171">
        <f t="shared" ref="AD50:AD59" si="5">IF(Y50="","",Y50*$Y$18)</f>
        <v>862.78808000000004</v>
      </c>
      <c r="AE50" s="154"/>
      <c r="AF50" s="154"/>
      <c r="AG50" s="154"/>
      <c r="AH50" s="155"/>
    </row>
    <row r="51" spans="2:34" ht="9" customHeight="1">
      <c r="B51" s="95" t="s">
        <v>72</v>
      </c>
      <c r="C51" s="150" t="s">
        <v>73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6">
        <f>IF(V50="","",V50*$V$39)</f>
        <v>2.9671460000000007E-2</v>
      </c>
      <c r="W51" s="156"/>
      <c r="X51" s="156"/>
      <c r="Y51" s="171">
        <f t="shared" si="4"/>
        <v>153.66255704800005</v>
      </c>
      <c r="Z51" s="154"/>
      <c r="AA51" s="154"/>
      <c r="AB51" s="154"/>
      <c r="AC51" s="155"/>
      <c r="AD51" s="171">
        <f t="shared" si="5"/>
        <v>307.32511409600011</v>
      </c>
      <c r="AE51" s="154"/>
      <c r="AF51" s="154"/>
      <c r="AG51" s="154"/>
      <c r="AH51" s="155"/>
    </row>
    <row r="52" spans="2:34" ht="9" customHeight="1">
      <c r="B52" s="95" t="s">
        <v>74</v>
      </c>
      <c r="C52" s="150" t="s">
        <v>75</v>
      </c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6">
        <v>6.4999999999999997E-3</v>
      </c>
      <c r="W52" s="156"/>
      <c r="X52" s="156"/>
      <c r="Y52" s="171">
        <f t="shared" si="4"/>
        <v>33.662199999999999</v>
      </c>
      <c r="Z52" s="154"/>
      <c r="AA52" s="154"/>
      <c r="AB52" s="154"/>
      <c r="AC52" s="155"/>
      <c r="AD52" s="171">
        <f t="shared" si="5"/>
        <v>67.324399999999997</v>
      </c>
      <c r="AE52" s="154"/>
      <c r="AF52" s="154"/>
      <c r="AG52" s="154"/>
      <c r="AH52" s="155"/>
    </row>
    <row r="53" spans="2:34" ht="9" customHeight="1">
      <c r="B53" s="95" t="s">
        <v>76</v>
      </c>
      <c r="C53" s="150" t="s">
        <v>77</v>
      </c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6">
        <f>IF(V52="","",V52*$V$39)</f>
        <v>2.3153000000000002E-3</v>
      </c>
      <c r="W53" s="156"/>
      <c r="X53" s="156"/>
      <c r="Y53" s="171">
        <f t="shared" si="4"/>
        <v>11.990475640000001</v>
      </c>
      <c r="Z53" s="154"/>
      <c r="AA53" s="154"/>
      <c r="AB53" s="154"/>
      <c r="AC53" s="155"/>
      <c r="AD53" s="171">
        <f t="shared" si="5"/>
        <v>23.980951280000003</v>
      </c>
      <c r="AE53" s="154"/>
      <c r="AF53" s="154"/>
      <c r="AG53" s="154"/>
      <c r="AH53" s="155"/>
    </row>
    <row r="54" spans="2:34" ht="9" customHeight="1">
      <c r="B54" s="95" t="s">
        <v>78</v>
      </c>
      <c r="C54" s="150" t="s">
        <v>79</v>
      </c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6">
        <v>8.0000000000000004E-4</v>
      </c>
      <c r="W54" s="156"/>
      <c r="X54" s="156"/>
      <c r="Y54" s="171">
        <f t="shared" si="4"/>
        <v>4.1430400000000001</v>
      </c>
      <c r="Z54" s="154"/>
      <c r="AA54" s="154"/>
      <c r="AB54" s="154"/>
      <c r="AC54" s="155"/>
      <c r="AD54" s="171">
        <f t="shared" si="5"/>
        <v>8.2860800000000001</v>
      </c>
      <c r="AE54" s="154"/>
      <c r="AF54" s="154"/>
      <c r="AG54" s="154"/>
      <c r="AH54" s="155"/>
    </row>
    <row r="55" spans="2:34" ht="9" customHeight="1">
      <c r="B55" s="95" t="s">
        <v>80</v>
      </c>
      <c r="C55" s="150" t="s">
        <v>81</v>
      </c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6">
        <f>IF(V54="","",V54*$V$41)</f>
        <v>6.4000000000000011E-5</v>
      </c>
      <c r="W55" s="156"/>
      <c r="X55" s="156"/>
      <c r="Y55" s="171">
        <f t="shared" si="4"/>
        <v>0.33144320000000005</v>
      </c>
      <c r="Z55" s="154"/>
      <c r="AA55" s="154"/>
      <c r="AB55" s="154"/>
      <c r="AC55" s="155"/>
      <c r="AD55" s="171">
        <f t="shared" si="5"/>
        <v>0.6628864000000001</v>
      </c>
      <c r="AE55" s="154"/>
      <c r="AF55" s="154"/>
      <c r="AG55" s="154"/>
      <c r="AH55" s="155"/>
    </row>
    <row r="56" spans="2:34" ht="9" customHeight="1">
      <c r="B56" s="95" t="s">
        <v>82</v>
      </c>
      <c r="C56" s="150" t="s">
        <v>83</v>
      </c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6">
        <v>0.04</v>
      </c>
      <c r="W56" s="156"/>
      <c r="X56" s="156"/>
      <c r="Y56" s="171">
        <f t="shared" si="4"/>
        <v>207.15200000000002</v>
      </c>
      <c r="Z56" s="154"/>
      <c r="AA56" s="154"/>
      <c r="AB56" s="154"/>
      <c r="AC56" s="155"/>
      <c r="AD56" s="171">
        <f t="shared" si="5"/>
        <v>414.30400000000003</v>
      </c>
      <c r="AE56" s="154"/>
      <c r="AF56" s="154"/>
      <c r="AG56" s="154"/>
      <c r="AH56" s="155"/>
    </row>
    <row r="57" spans="2:34" ht="9" customHeight="1">
      <c r="B57" s="95" t="s">
        <v>84</v>
      </c>
      <c r="C57" s="150" t="s">
        <v>85</v>
      </c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6">
        <v>2.0000000000000001E-4</v>
      </c>
      <c r="W57" s="156"/>
      <c r="X57" s="156"/>
      <c r="Y57" s="171">
        <f t="shared" si="4"/>
        <v>1.03576</v>
      </c>
      <c r="Z57" s="154"/>
      <c r="AA57" s="154"/>
      <c r="AB57" s="154"/>
      <c r="AC57" s="155"/>
      <c r="AD57" s="171">
        <f t="shared" si="5"/>
        <v>2.07152</v>
      </c>
      <c r="AE57" s="154"/>
      <c r="AF57" s="154"/>
      <c r="AG57" s="154"/>
      <c r="AH57" s="155"/>
    </row>
    <row r="58" spans="2:34" ht="9" customHeight="1">
      <c r="B58" s="95" t="s">
        <v>86</v>
      </c>
      <c r="C58" s="150" t="s">
        <v>87</v>
      </c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6">
        <f>IF(V57="","",V57*$V$39)</f>
        <v>7.1240000000000016E-5</v>
      </c>
      <c r="W58" s="156"/>
      <c r="X58" s="156"/>
      <c r="Y58" s="171">
        <f t="shared" si="4"/>
        <v>0.36893771200000008</v>
      </c>
      <c r="Z58" s="154"/>
      <c r="AA58" s="154"/>
      <c r="AB58" s="154"/>
      <c r="AC58" s="155"/>
      <c r="AD58" s="171">
        <f t="shared" si="5"/>
        <v>0.73787542400000017</v>
      </c>
      <c r="AE58" s="154"/>
      <c r="AF58" s="154"/>
      <c r="AG58" s="154"/>
      <c r="AH58" s="155"/>
    </row>
    <row r="59" spans="2:34" ht="9" customHeight="1">
      <c r="B59" s="96" t="s">
        <v>88</v>
      </c>
      <c r="C59" s="160" t="s">
        <v>89</v>
      </c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6">
        <v>1E-4</v>
      </c>
      <c r="W59" s="166"/>
      <c r="X59" s="166"/>
      <c r="Y59" s="172">
        <f t="shared" si="4"/>
        <v>0.51788000000000001</v>
      </c>
      <c r="Z59" s="163"/>
      <c r="AA59" s="163"/>
      <c r="AB59" s="163"/>
      <c r="AC59" s="164"/>
      <c r="AD59" s="172">
        <f t="shared" si="5"/>
        <v>1.03576</v>
      </c>
      <c r="AE59" s="163"/>
      <c r="AF59" s="163"/>
      <c r="AG59" s="163"/>
      <c r="AH59" s="164"/>
    </row>
    <row r="60" spans="2:34" ht="3" customHeight="1">
      <c r="B60" s="92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</row>
    <row r="61" spans="2:34" ht="9" customHeight="1">
      <c r="B61" s="93">
        <v>5</v>
      </c>
      <c r="C61" s="165" t="s">
        <v>90</v>
      </c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45">
        <f>IF(SUM(V62:X68)=0,"",SUM(V62:X68))</f>
        <v>0.15135192000000003</v>
      </c>
      <c r="W61" s="146"/>
      <c r="X61" s="147"/>
      <c r="Y61" s="148">
        <f>SUM(Y62:AC68)</f>
        <v>783.82132329600006</v>
      </c>
      <c r="Z61" s="148"/>
      <c r="AA61" s="148"/>
      <c r="AB61" s="148"/>
      <c r="AC61" s="149"/>
      <c r="AD61" s="148">
        <f>SUM(AD62:AH68)</f>
        <v>1567.6426465920001</v>
      </c>
      <c r="AE61" s="148"/>
      <c r="AF61" s="148"/>
      <c r="AG61" s="148"/>
      <c r="AH61" s="149"/>
    </row>
    <row r="62" spans="2:34" ht="9" customHeight="1">
      <c r="B62" s="95" t="s">
        <v>91</v>
      </c>
      <c r="C62" s="150" t="s">
        <v>92</v>
      </c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6">
        <v>0.1111</v>
      </c>
      <c r="W62" s="156"/>
      <c r="X62" s="157"/>
      <c r="Y62" s="154">
        <f t="shared" ref="Y62:Y68" si="6">IF(V62="","",$Y$21*V62)</f>
        <v>575.36468000000002</v>
      </c>
      <c r="Z62" s="154"/>
      <c r="AA62" s="154"/>
      <c r="AB62" s="154"/>
      <c r="AC62" s="155"/>
      <c r="AD62" s="154">
        <f t="shared" ref="AD62:AD68" si="7">IF(Y62="","",Y62*$Y$18)</f>
        <v>1150.72936</v>
      </c>
      <c r="AE62" s="154"/>
      <c r="AF62" s="154"/>
      <c r="AG62" s="154"/>
      <c r="AH62" s="155"/>
    </row>
    <row r="63" spans="2:34" ht="9" customHeight="1">
      <c r="B63" s="95" t="s">
        <v>93</v>
      </c>
      <c r="C63" s="150" t="s">
        <v>94</v>
      </c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6">
        <v>1E-4</v>
      </c>
      <c r="W63" s="156"/>
      <c r="X63" s="157"/>
      <c r="Y63" s="154">
        <f t="shared" si="6"/>
        <v>0.51788000000000001</v>
      </c>
      <c r="Z63" s="154"/>
      <c r="AA63" s="154"/>
      <c r="AB63" s="154"/>
      <c r="AC63" s="155"/>
      <c r="AD63" s="154">
        <f t="shared" si="7"/>
        <v>1.03576</v>
      </c>
      <c r="AE63" s="154"/>
      <c r="AF63" s="154"/>
      <c r="AG63" s="154"/>
      <c r="AH63" s="155"/>
    </row>
    <row r="64" spans="2:34" ht="9" customHeight="1">
      <c r="B64" s="95" t="s">
        <v>95</v>
      </c>
      <c r="C64" s="150" t="s">
        <v>96</v>
      </c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6">
        <v>1E-4</v>
      </c>
      <c r="W64" s="156"/>
      <c r="X64" s="157"/>
      <c r="Y64" s="154">
        <f t="shared" si="6"/>
        <v>0.51788000000000001</v>
      </c>
      <c r="Z64" s="154"/>
      <c r="AA64" s="154"/>
      <c r="AB64" s="154"/>
      <c r="AC64" s="155"/>
      <c r="AD64" s="154">
        <f t="shared" si="7"/>
        <v>1.03576</v>
      </c>
      <c r="AE64" s="154"/>
      <c r="AF64" s="154"/>
      <c r="AG64" s="154"/>
      <c r="AH64" s="155"/>
    </row>
    <row r="65" spans="2:34" ht="9" customHeight="1">
      <c r="B65" s="95" t="s">
        <v>97</v>
      </c>
      <c r="C65" s="150" t="s">
        <v>98</v>
      </c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6">
        <v>1E-4</v>
      </c>
      <c r="W65" s="156"/>
      <c r="X65" s="157"/>
      <c r="Y65" s="154">
        <f t="shared" si="6"/>
        <v>0.51788000000000001</v>
      </c>
      <c r="Z65" s="154"/>
      <c r="AA65" s="154"/>
      <c r="AB65" s="154"/>
      <c r="AC65" s="155"/>
      <c r="AD65" s="154">
        <f t="shared" si="7"/>
        <v>1.03576</v>
      </c>
      <c r="AE65" s="154"/>
      <c r="AF65" s="154"/>
      <c r="AG65" s="154"/>
      <c r="AH65" s="155"/>
    </row>
    <row r="66" spans="2:34" ht="9" customHeight="1">
      <c r="B66" s="95" t="s">
        <v>99</v>
      </c>
      <c r="C66" s="150" t="s">
        <v>100</v>
      </c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6">
        <v>2.0000000000000001E-4</v>
      </c>
      <c r="W66" s="156"/>
      <c r="X66" s="157"/>
      <c r="Y66" s="154">
        <f t="shared" si="6"/>
        <v>1.03576</v>
      </c>
      <c r="Z66" s="154"/>
      <c r="AA66" s="154"/>
      <c r="AB66" s="154"/>
      <c r="AC66" s="155"/>
      <c r="AD66" s="154">
        <f t="shared" si="7"/>
        <v>2.07152</v>
      </c>
      <c r="AE66" s="154"/>
      <c r="AF66" s="154"/>
      <c r="AG66" s="154"/>
      <c r="AH66" s="155"/>
    </row>
    <row r="67" spans="2:34" ht="9" customHeight="1">
      <c r="B67" s="95" t="s">
        <v>101</v>
      </c>
      <c r="C67" s="150" t="s">
        <v>36</v>
      </c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6"/>
      <c r="W67" s="156"/>
      <c r="X67" s="157"/>
      <c r="Y67" s="154" t="str">
        <f t="shared" si="6"/>
        <v/>
      </c>
      <c r="Z67" s="154"/>
      <c r="AA67" s="154"/>
      <c r="AB67" s="154"/>
      <c r="AC67" s="155"/>
      <c r="AD67" s="154" t="str">
        <f t="shared" si="7"/>
        <v/>
      </c>
      <c r="AE67" s="154"/>
      <c r="AF67" s="154"/>
      <c r="AG67" s="154"/>
      <c r="AH67" s="155"/>
    </row>
    <row r="68" spans="2:34" ht="9" customHeight="1">
      <c r="B68" s="96" t="s">
        <v>102</v>
      </c>
      <c r="C68" s="160" t="s">
        <v>103</v>
      </c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6">
        <f>IF(SUM(V62:X66)="","",SUM(V62:X66)*$V$39)</f>
        <v>3.9751920000000017E-2</v>
      </c>
      <c r="W68" s="166"/>
      <c r="X68" s="167"/>
      <c r="Y68" s="163">
        <f t="shared" si="6"/>
        <v>205.86724329600008</v>
      </c>
      <c r="Z68" s="163"/>
      <c r="AA68" s="163"/>
      <c r="AB68" s="163"/>
      <c r="AC68" s="164"/>
      <c r="AD68" s="163">
        <f t="shared" si="7"/>
        <v>411.73448659200017</v>
      </c>
      <c r="AE68" s="163"/>
      <c r="AF68" s="163"/>
      <c r="AG68" s="163"/>
      <c r="AH68" s="164"/>
    </row>
    <row r="69" spans="2:34" ht="3" customHeight="1">
      <c r="B69" s="92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</row>
    <row r="70" spans="2:34" ht="9" customHeight="1">
      <c r="B70" s="93">
        <v>6</v>
      </c>
      <c r="C70" s="165" t="s">
        <v>104</v>
      </c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45" t="str">
        <f>IF(SUM(V74:X74)=0,"",SUM(V74:X74))</f>
        <v/>
      </c>
      <c r="W70" s="146"/>
      <c r="X70" s="147"/>
      <c r="Y70" s="148">
        <f>SUM(Y71:AC74)</f>
        <v>0</v>
      </c>
      <c r="Z70" s="148"/>
      <c r="AA70" s="148"/>
      <c r="AB70" s="148"/>
      <c r="AC70" s="149"/>
      <c r="AD70" s="148">
        <f>SUM(AD71:AH74)</f>
        <v>0</v>
      </c>
      <c r="AE70" s="148"/>
      <c r="AF70" s="148"/>
      <c r="AG70" s="148"/>
      <c r="AH70" s="149"/>
    </row>
    <row r="71" spans="2:34" ht="9" customHeight="1">
      <c r="B71" s="95" t="s">
        <v>105</v>
      </c>
      <c r="C71" s="150" t="s">
        <v>106</v>
      </c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6"/>
      <c r="W71" s="156"/>
      <c r="X71" s="157"/>
      <c r="Y71" s="152"/>
      <c r="Z71" s="152"/>
      <c r="AA71" s="152"/>
      <c r="AB71" s="152"/>
      <c r="AC71" s="153"/>
      <c r="AD71" s="154" t="str">
        <f>IF(Y71="","",Y71*$Y$18)</f>
        <v/>
      </c>
      <c r="AE71" s="154"/>
      <c r="AF71" s="154"/>
      <c r="AG71" s="154"/>
      <c r="AH71" s="155"/>
    </row>
    <row r="72" spans="2:34" ht="9" customHeight="1">
      <c r="B72" s="95" t="s">
        <v>107</v>
      </c>
      <c r="C72" s="150" t="s">
        <v>108</v>
      </c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6"/>
      <c r="W72" s="156"/>
      <c r="X72" s="157"/>
      <c r="Y72" s="152" t="str">
        <f>IF(V72="","",$Y$21*V72)</f>
        <v/>
      </c>
      <c r="Z72" s="152"/>
      <c r="AA72" s="152"/>
      <c r="AB72" s="152"/>
      <c r="AC72" s="153"/>
      <c r="AD72" s="154" t="str">
        <f>IF(Y72="","",Y72*$Y$18)</f>
        <v/>
      </c>
      <c r="AE72" s="154"/>
      <c r="AF72" s="154"/>
      <c r="AG72" s="154"/>
      <c r="AH72" s="155"/>
    </row>
    <row r="73" spans="2:34" ht="9" customHeight="1">
      <c r="B73" s="95" t="s">
        <v>109</v>
      </c>
      <c r="C73" s="150" t="s">
        <v>110</v>
      </c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6"/>
      <c r="W73" s="156"/>
      <c r="X73" s="157"/>
      <c r="Y73" s="152" t="str">
        <f>IF(V73="","",$Y$21*V73)</f>
        <v/>
      </c>
      <c r="Z73" s="152"/>
      <c r="AA73" s="152"/>
      <c r="AB73" s="152"/>
      <c r="AC73" s="153"/>
      <c r="AD73" s="154" t="str">
        <f>IF(Y73="","",Y73*$Y$18)</f>
        <v/>
      </c>
      <c r="AE73" s="154"/>
      <c r="AF73" s="154"/>
      <c r="AG73" s="154"/>
      <c r="AH73" s="155"/>
    </row>
    <row r="74" spans="2:34" ht="9" customHeight="1">
      <c r="B74" s="96" t="s">
        <v>111</v>
      </c>
      <c r="C74" s="160" t="s">
        <v>112</v>
      </c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6"/>
      <c r="W74" s="166"/>
      <c r="X74" s="167"/>
      <c r="Y74" s="173" t="str">
        <f>IF(V74="","",$Y$39*V74)</f>
        <v/>
      </c>
      <c r="Z74" s="173"/>
      <c r="AA74" s="173"/>
      <c r="AB74" s="173"/>
      <c r="AC74" s="174"/>
      <c r="AD74" s="163" t="str">
        <f>IF(Y74="","",Y74*$Y$18)</f>
        <v/>
      </c>
      <c r="AE74" s="163"/>
      <c r="AF74" s="163"/>
      <c r="AG74" s="163"/>
      <c r="AH74" s="164"/>
    </row>
    <row r="75" spans="2:34" ht="3" customHeight="1">
      <c r="B75" s="92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</row>
    <row r="76" spans="2:34" ht="9" customHeight="1">
      <c r="B76" s="93">
        <v>7</v>
      </c>
      <c r="C76" s="165" t="s">
        <v>113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45">
        <f>IF(SUM(V77:X83)=0,"",SUM(V77:X83))</f>
        <v>0.21650000000000003</v>
      </c>
      <c r="W76" s="146"/>
      <c r="X76" s="147"/>
      <c r="Y76" s="148">
        <f>SUM(Y77:AC83)</f>
        <v>2059.9767609878077</v>
      </c>
      <c r="Z76" s="148"/>
      <c r="AA76" s="148"/>
      <c r="AB76" s="148"/>
      <c r="AC76" s="149"/>
      <c r="AD76" s="148">
        <f>SUM(AD77:AH83)</f>
        <v>4119.9535219756153</v>
      </c>
      <c r="AE76" s="148"/>
      <c r="AF76" s="148"/>
      <c r="AG76" s="148"/>
      <c r="AH76" s="149"/>
    </row>
    <row r="77" spans="2:34" ht="9" customHeight="1">
      <c r="B77" s="95" t="s">
        <v>114</v>
      </c>
      <c r="C77" s="150" t="s">
        <v>115</v>
      </c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6">
        <v>0.05</v>
      </c>
      <c r="W77" s="156"/>
      <c r="X77" s="157"/>
      <c r="Y77" s="154">
        <f>IF(V77="","",$Y$94*V77)</f>
        <v>432.57841084479998</v>
      </c>
      <c r="Z77" s="154"/>
      <c r="AA77" s="154"/>
      <c r="AB77" s="154"/>
      <c r="AC77" s="155"/>
      <c r="AD77" s="154">
        <f t="shared" ref="AD77:AD83" si="8">IF(Y77="","",Y77*$Y$18)</f>
        <v>865.15682168959995</v>
      </c>
      <c r="AE77" s="154"/>
      <c r="AF77" s="154"/>
      <c r="AG77" s="154"/>
      <c r="AH77" s="155"/>
    </row>
    <row r="78" spans="2:34" ht="9" customHeight="1">
      <c r="B78" s="95" t="s">
        <v>116</v>
      </c>
      <c r="C78" s="150" t="s">
        <v>117</v>
      </c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6">
        <v>0.1</v>
      </c>
      <c r="W78" s="156"/>
      <c r="X78" s="157"/>
      <c r="Y78" s="154">
        <f>IF(V78="","",($Y$94+$Y$77)*V78)</f>
        <v>908.41466277408006</v>
      </c>
      <c r="Z78" s="154"/>
      <c r="AA78" s="154"/>
      <c r="AB78" s="154"/>
      <c r="AC78" s="155"/>
      <c r="AD78" s="154">
        <f t="shared" si="8"/>
        <v>1816.8293255481601</v>
      </c>
      <c r="AE78" s="154"/>
      <c r="AF78" s="154"/>
      <c r="AG78" s="154"/>
      <c r="AH78" s="155"/>
    </row>
    <row r="79" spans="2:34" ht="9" customHeight="1">
      <c r="B79" s="95" t="s">
        <v>118</v>
      </c>
      <c r="C79" s="150" t="s">
        <v>119</v>
      </c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6">
        <v>6.4999999999999997E-3</v>
      </c>
      <c r="W79" s="156"/>
      <c r="X79" s="157"/>
      <c r="Y79" s="154">
        <f>IF(V79="","",(($Y$77+$Y$78+$Y$94/0.9135))*V79)</f>
        <v>70.276601021022984</v>
      </c>
      <c r="Z79" s="154"/>
      <c r="AA79" s="154"/>
      <c r="AB79" s="154"/>
      <c r="AC79" s="155"/>
      <c r="AD79" s="154">
        <f t="shared" si="8"/>
        <v>140.55320204204597</v>
      </c>
      <c r="AE79" s="154"/>
      <c r="AF79" s="154"/>
      <c r="AG79" s="154"/>
      <c r="AH79" s="155"/>
    </row>
    <row r="80" spans="2:34" ht="9" customHeight="1">
      <c r="B80" s="95" t="s">
        <v>120</v>
      </c>
      <c r="C80" s="150" t="s">
        <v>121</v>
      </c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6">
        <v>0.03</v>
      </c>
      <c r="W80" s="156"/>
      <c r="X80" s="157"/>
      <c r="Y80" s="154">
        <f>IF(V80="","",(($Y$77+$Y$78+$Y$94/0.9135))*V80)</f>
        <v>324.35354317395223</v>
      </c>
      <c r="Z80" s="154"/>
      <c r="AA80" s="154"/>
      <c r="AB80" s="154"/>
      <c r="AC80" s="155"/>
      <c r="AD80" s="154">
        <f t="shared" si="8"/>
        <v>648.70708634790446</v>
      </c>
      <c r="AE80" s="154"/>
      <c r="AF80" s="154"/>
      <c r="AG80" s="154"/>
      <c r="AH80" s="155"/>
    </row>
    <row r="81" spans="2:39" ht="9" customHeight="1">
      <c r="B81" s="95" t="s">
        <v>122</v>
      </c>
      <c r="C81" s="150" t="s">
        <v>123</v>
      </c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6"/>
      <c r="W81" s="156"/>
      <c r="X81" s="157"/>
      <c r="Y81" s="154" t="str">
        <f>IF(V81="","",(($Y$77+$Y$78+$Y$94/0.9135))*V81)</f>
        <v/>
      </c>
      <c r="Z81" s="154"/>
      <c r="AA81" s="154"/>
      <c r="AB81" s="154"/>
      <c r="AC81" s="155"/>
      <c r="AD81" s="154" t="str">
        <f t="shared" si="8"/>
        <v/>
      </c>
      <c r="AE81" s="154"/>
      <c r="AF81" s="154"/>
      <c r="AG81" s="154"/>
      <c r="AH81" s="155"/>
    </row>
    <row r="82" spans="2:39" ht="9" customHeight="1">
      <c r="B82" s="95" t="s">
        <v>124</v>
      </c>
      <c r="C82" s="150" t="s">
        <v>125</v>
      </c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6">
        <v>0.03</v>
      </c>
      <c r="W82" s="156"/>
      <c r="X82" s="157"/>
      <c r="Y82" s="154">
        <f>IF(V82="","",(($Y$77+$Y$78+$Y$94/0.9135))*V82)</f>
        <v>324.35354317395223</v>
      </c>
      <c r="Z82" s="154"/>
      <c r="AA82" s="154"/>
      <c r="AB82" s="154"/>
      <c r="AC82" s="155"/>
      <c r="AD82" s="154">
        <f t="shared" si="8"/>
        <v>648.70708634790446</v>
      </c>
      <c r="AE82" s="154"/>
      <c r="AF82" s="154"/>
      <c r="AG82" s="154"/>
      <c r="AH82" s="155"/>
    </row>
    <row r="83" spans="2:39" ht="9" customHeight="1">
      <c r="B83" s="96" t="s">
        <v>126</v>
      </c>
      <c r="C83" s="160" t="s">
        <v>127</v>
      </c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6"/>
      <c r="W83" s="166"/>
      <c r="X83" s="167"/>
      <c r="Y83" s="163" t="str">
        <f>IF(V83="","",(($Y$77+$Y$78+$Y$94/0.9135))*V83)</f>
        <v/>
      </c>
      <c r="Z83" s="163"/>
      <c r="AA83" s="163"/>
      <c r="AB83" s="163"/>
      <c r="AC83" s="164"/>
      <c r="AD83" s="163" t="str">
        <f t="shared" si="8"/>
        <v/>
      </c>
      <c r="AE83" s="163"/>
      <c r="AF83" s="163"/>
      <c r="AG83" s="163"/>
      <c r="AH83" s="164"/>
    </row>
    <row r="84" spans="2:39" ht="3" customHeight="1">
      <c r="B84" s="89"/>
    </row>
    <row r="85" spans="2:39" ht="3" customHeight="1">
      <c r="B85" s="89"/>
    </row>
    <row r="86" spans="2:39" ht="3" customHeight="1">
      <c r="B86" s="89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7"/>
      <c r="W86" s="107"/>
      <c r="X86" s="107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</row>
    <row r="87" spans="2:39" ht="9" customHeight="1">
      <c r="B87" s="183" t="s">
        <v>128</v>
      </c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5"/>
      <c r="Y87" s="186" t="s">
        <v>20</v>
      </c>
      <c r="Z87" s="187"/>
      <c r="AA87" s="187"/>
      <c r="AB87" s="187"/>
      <c r="AC87" s="188"/>
      <c r="AD87" s="187" t="s">
        <v>21</v>
      </c>
      <c r="AE87" s="187"/>
      <c r="AF87" s="187"/>
      <c r="AG87" s="187"/>
      <c r="AH87" s="188"/>
      <c r="AM87" s="103"/>
    </row>
    <row r="88" spans="2:39" ht="9" customHeight="1">
      <c r="B88" s="104" t="s">
        <v>129</v>
      </c>
      <c r="C88" s="189" t="str">
        <f>CONCATENATE("Módulo 1"," - ",$C$21)</f>
        <v>Módulo 1 - Composição da Remuneração</v>
      </c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90"/>
      <c r="V88" s="191"/>
      <c r="W88" s="192"/>
      <c r="X88" s="193"/>
      <c r="Y88" s="194">
        <f>$Y$21</f>
        <v>5178.8</v>
      </c>
      <c r="Z88" s="195"/>
      <c r="AA88" s="195"/>
      <c r="AB88" s="195"/>
      <c r="AC88" s="196"/>
      <c r="AD88" s="194">
        <f t="shared" ref="AD88:AD96" si="9">IF(Y88="","",Y88*$Y$18)</f>
        <v>10357.6</v>
      </c>
      <c r="AE88" s="195"/>
      <c r="AF88" s="195"/>
      <c r="AG88" s="195"/>
      <c r="AH88" s="196"/>
    </row>
    <row r="89" spans="2:39" ht="9" customHeight="1">
      <c r="B89" s="105" t="s">
        <v>130</v>
      </c>
      <c r="C89" s="178" t="str">
        <f>CONCATENATE("Módulo 2"," - ",$C$30)</f>
        <v>Módulo 2 - Benefícios Mensais e Diários</v>
      </c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9"/>
      <c r="V89" s="180"/>
      <c r="W89" s="181"/>
      <c r="X89" s="182"/>
      <c r="Y89" s="175">
        <f>$Y$30</f>
        <v>0</v>
      </c>
      <c r="Z89" s="176"/>
      <c r="AA89" s="176"/>
      <c r="AB89" s="176"/>
      <c r="AC89" s="177"/>
      <c r="AD89" s="175">
        <f t="shared" si="9"/>
        <v>0</v>
      </c>
      <c r="AE89" s="176"/>
      <c r="AF89" s="176"/>
      <c r="AG89" s="176"/>
      <c r="AH89" s="177"/>
    </row>
    <row r="90" spans="2:39" ht="9" customHeight="1">
      <c r="B90" s="105" t="s">
        <v>131</v>
      </c>
      <c r="C90" s="178" t="str">
        <f>CONCATENATE("Módulo 3"," - ",$C$39)</f>
        <v>Módulo 3 - Encargos Previdênciários, Sociais e Trabalhistas Sobre a Remuneração</v>
      </c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9"/>
      <c r="V90" s="180"/>
      <c r="W90" s="181"/>
      <c r="X90" s="182"/>
      <c r="Y90" s="175">
        <f>$Y$39</f>
        <v>1844.6885600000001</v>
      </c>
      <c r="Z90" s="176"/>
      <c r="AA90" s="176"/>
      <c r="AB90" s="176"/>
      <c r="AC90" s="177"/>
      <c r="AD90" s="175">
        <f t="shared" si="9"/>
        <v>3689.3771200000001</v>
      </c>
      <c r="AE90" s="176"/>
      <c r="AF90" s="176"/>
      <c r="AG90" s="176"/>
      <c r="AH90" s="177"/>
    </row>
    <row r="91" spans="2:39" ht="9" customHeight="1">
      <c r="B91" s="105" t="s">
        <v>132</v>
      </c>
      <c r="C91" s="178" t="str">
        <f>CONCATENATE("Módulo 4"," - ",$C$49)</f>
        <v>Módulo 4 - Provisão para Rescisão</v>
      </c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9"/>
      <c r="V91" s="180"/>
      <c r="W91" s="181"/>
      <c r="X91" s="182"/>
      <c r="Y91" s="175">
        <f>$Y$49</f>
        <v>844.25833360000013</v>
      </c>
      <c r="Z91" s="176"/>
      <c r="AA91" s="176"/>
      <c r="AB91" s="176"/>
      <c r="AC91" s="177"/>
      <c r="AD91" s="175">
        <f t="shared" si="9"/>
        <v>1688.5166672000003</v>
      </c>
      <c r="AE91" s="176"/>
      <c r="AF91" s="176"/>
      <c r="AG91" s="176"/>
      <c r="AH91" s="177"/>
    </row>
    <row r="92" spans="2:39" ht="9" customHeight="1">
      <c r="B92" s="105" t="s">
        <v>133</v>
      </c>
      <c r="C92" s="178" t="str">
        <f>CONCATENATE("Módulo 5"," - ",$C$61)</f>
        <v>Módulo 5 - Custo de Reposição do Servidor Ausente</v>
      </c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9"/>
      <c r="V92" s="180"/>
      <c r="W92" s="181"/>
      <c r="X92" s="182"/>
      <c r="Y92" s="175">
        <f>$Y$61</f>
        <v>783.82132329600006</v>
      </c>
      <c r="Z92" s="176"/>
      <c r="AA92" s="176"/>
      <c r="AB92" s="176"/>
      <c r="AC92" s="177"/>
      <c r="AD92" s="175">
        <f t="shared" si="9"/>
        <v>1567.6426465920001</v>
      </c>
      <c r="AE92" s="176"/>
      <c r="AF92" s="176"/>
      <c r="AG92" s="176"/>
      <c r="AH92" s="177"/>
    </row>
    <row r="93" spans="2:39" ht="9" customHeight="1">
      <c r="B93" s="105" t="s">
        <v>134</v>
      </c>
      <c r="C93" s="178" t="str">
        <f>CONCATENATE("Módulo 6"," - ",$C$70)</f>
        <v>Módulo 6 - Insumos Diversos (uniformes, materiais, equipamentos e outros)</v>
      </c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9"/>
      <c r="V93" s="180"/>
      <c r="W93" s="181"/>
      <c r="X93" s="182"/>
      <c r="Y93" s="175">
        <f>$Y$70</f>
        <v>0</v>
      </c>
      <c r="Z93" s="176"/>
      <c r="AA93" s="176"/>
      <c r="AB93" s="176"/>
      <c r="AC93" s="177"/>
      <c r="AD93" s="175">
        <f t="shared" si="9"/>
        <v>0</v>
      </c>
      <c r="AE93" s="176"/>
      <c r="AF93" s="176"/>
      <c r="AG93" s="176"/>
      <c r="AH93" s="177"/>
    </row>
    <row r="94" spans="2:39" ht="9" customHeight="1">
      <c r="B94" s="210" t="s">
        <v>135</v>
      </c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2"/>
      <c r="Y94" s="213">
        <f>IF(SUM(Y88:AC93)=0,"",SUM(Y88:AC93))</f>
        <v>8651.5682168959993</v>
      </c>
      <c r="Z94" s="214"/>
      <c r="AA94" s="214"/>
      <c r="AB94" s="214"/>
      <c r="AC94" s="215"/>
      <c r="AD94" s="213">
        <f t="shared" si="9"/>
        <v>17303.136433791999</v>
      </c>
      <c r="AE94" s="214"/>
      <c r="AF94" s="214"/>
      <c r="AG94" s="214"/>
      <c r="AH94" s="215"/>
    </row>
    <row r="95" spans="2:39" ht="9" customHeight="1">
      <c r="B95" s="106" t="s">
        <v>136</v>
      </c>
      <c r="C95" s="216" t="str">
        <f>CONCATENATE("Módulo 7"," - ",$C$76)</f>
        <v>Módulo 7 - Custos Indiretos, Tributos e Lucro</v>
      </c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7"/>
      <c r="V95" s="218"/>
      <c r="W95" s="219"/>
      <c r="X95" s="220"/>
      <c r="Y95" s="221">
        <f>$Y$76</f>
        <v>2059.9767609878077</v>
      </c>
      <c r="Z95" s="222"/>
      <c r="AA95" s="222"/>
      <c r="AB95" s="222"/>
      <c r="AC95" s="223"/>
      <c r="AD95" s="221">
        <f t="shared" si="9"/>
        <v>4119.9535219756153</v>
      </c>
      <c r="AE95" s="222"/>
      <c r="AF95" s="222"/>
      <c r="AG95" s="222"/>
      <c r="AH95" s="223"/>
    </row>
    <row r="96" spans="2:39" ht="9" customHeight="1">
      <c r="B96" s="197" t="s">
        <v>137</v>
      </c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9"/>
      <c r="Y96" s="200">
        <f>IF(SUM(Y94:AC95)=0,"",SUM(Y94:AC95))</f>
        <v>10711.544977883806</v>
      </c>
      <c r="Z96" s="201"/>
      <c r="AA96" s="201"/>
      <c r="AB96" s="201"/>
      <c r="AC96" s="202"/>
      <c r="AD96" s="200">
        <f t="shared" si="9"/>
        <v>21423.089955767613</v>
      </c>
      <c r="AE96" s="201"/>
      <c r="AF96" s="201"/>
      <c r="AG96" s="201"/>
      <c r="AH96" s="202"/>
    </row>
  </sheetData>
  <mergeCells count="290">
    <mergeCell ref="B96:X96"/>
    <mergeCell ref="Y96:AC96"/>
    <mergeCell ref="AD96:AH96"/>
    <mergeCell ref="B15:M16"/>
    <mergeCell ref="N15:AH16"/>
    <mergeCell ref="B4:AJ5"/>
    <mergeCell ref="C93:U93"/>
    <mergeCell ref="V93:X93"/>
    <mergeCell ref="Y93:AC93"/>
    <mergeCell ref="AD93:AH93"/>
    <mergeCell ref="B94:X94"/>
    <mergeCell ref="Y94:AC94"/>
    <mergeCell ref="AD94:AH94"/>
    <mergeCell ref="C95:U95"/>
    <mergeCell ref="V95:X95"/>
    <mergeCell ref="Y95:AC95"/>
    <mergeCell ref="AD95:AH95"/>
    <mergeCell ref="C90:U90"/>
    <mergeCell ref="V90:X90"/>
    <mergeCell ref="Y90:AC90"/>
    <mergeCell ref="AD90:AH90"/>
    <mergeCell ref="C91:U91"/>
    <mergeCell ref="V91:X91"/>
    <mergeCell ref="Y91:AC91"/>
    <mergeCell ref="AD91:AH91"/>
    <mergeCell ref="C92:U92"/>
    <mergeCell ref="V92:X92"/>
    <mergeCell ref="Y92:AC92"/>
    <mergeCell ref="AD92:AH92"/>
    <mergeCell ref="B87:X87"/>
    <mergeCell ref="Y87:AC87"/>
    <mergeCell ref="AD87:AH87"/>
    <mergeCell ref="C88:U88"/>
    <mergeCell ref="V88:X88"/>
    <mergeCell ref="Y88:AC88"/>
    <mergeCell ref="AD88:AH88"/>
    <mergeCell ref="C89:U89"/>
    <mergeCell ref="V89:X89"/>
    <mergeCell ref="Y89:AC89"/>
    <mergeCell ref="AD89:AH89"/>
    <mergeCell ref="C81:U81"/>
    <mergeCell ref="V81:X81"/>
    <mergeCell ref="Y81:AC81"/>
    <mergeCell ref="AD81:AH81"/>
    <mergeCell ref="C82:U82"/>
    <mergeCell ref="V82:X82"/>
    <mergeCell ref="Y82:AC82"/>
    <mergeCell ref="AD82:AH82"/>
    <mergeCell ref="C83:U83"/>
    <mergeCell ref="V83:X83"/>
    <mergeCell ref="Y83:AC83"/>
    <mergeCell ref="AD83:AH83"/>
    <mergeCell ref="C78:U78"/>
    <mergeCell ref="V78:X78"/>
    <mergeCell ref="Y78:AC78"/>
    <mergeCell ref="AD78:AH78"/>
    <mergeCell ref="C79:U79"/>
    <mergeCell ref="V79:X79"/>
    <mergeCell ref="Y79:AC79"/>
    <mergeCell ref="AD79:AH79"/>
    <mergeCell ref="C80:U80"/>
    <mergeCell ref="V80:X80"/>
    <mergeCell ref="Y80:AC80"/>
    <mergeCell ref="AD80:AH80"/>
    <mergeCell ref="C74:U74"/>
    <mergeCell ref="V74:X74"/>
    <mergeCell ref="Y74:AC74"/>
    <mergeCell ref="AD74:AH74"/>
    <mergeCell ref="C76:U76"/>
    <mergeCell ref="V76:X76"/>
    <mergeCell ref="Y76:AC76"/>
    <mergeCell ref="AD76:AH76"/>
    <mergeCell ref="C77:U77"/>
    <mergeCell ref="V77:X77"/>
    <mergeCell ref="Y77:AC77"/>
    <mergeCell ref="AD77:AH77"/>
    <mergeCell ref="C71:U71"/>
    <mergeCell ref="V71:X71"/>
    <mergeCell ref="Y71:AC71"/>
    <mergeCell ref="AD71:AH71"/>
    <mergeCell ref="C72:U72"/>
    <mergeCell ref="V72:X72"/>
    <mergeCell ref="Y72:AC72"/>
    <mergeCell ref="AD72:AH72"/>
    <mergeCell ref="C73:U73"/>
    <mergeCell ref="V73:X73"/>
    <mergeCell ref="Y73:AC73"/>
    <mergeCell ref="AD73:AH73"/>
    <mergeCell ref="C67:U67"/>
    <mergeCell ref="V67:X67"/>
    <mergeCell ref="Y67:AC67"/>
    <mergeCell ref="AD67:AH67"/>
    <mergeCell ref="C68:U68"/>
    <mergeCell ref="V68:X68"/>
    <mergeCell ref="Y68:AC68"/>
    <mergeCell ref="AD68:AH68"/>
    <mergeCell ref="C70:U70"/>
    <mergeCell ref="V70:X70"/>
    <mergeCell ref="Y70:AC70"/>
    <mergeCell ref="AD70:AH70"/>
    <mergeCell ref="C64:U64"/>
    <mergeCell ref="V64:X64"/>
    <mergeCell ref="Y64:AC64"/>
    <mergeCell ref="AD64:AH64"/>
    <mergeCell ref="C65:U65"/>
    <mergeCell ref="V65:X65"/>
    <mergeCell ref="Y65:AC65"/>
    <mergeCell ref="AD65:AH65"/>
    <mergeCell ref="C66:U66"/>
    <mergeCell ref="V66:X66"/>
    <mergeCell ref="Y66:AC66"/>
    <mergeCell ref="AD66:AH66"/>
    <mergeCell ref="C61:U61"/>
    <mergeCell ref="V61:X61"/>
    <mergeCell ref="Y61:AC61"/>
    <mergeCell ref="AD61:AH61"/>
    <mergeCell ref="C62:U62"/>
    <mergeCell ref="V62:X62"/>
    <mergeCell ref="Y62:AC62"/>
    <mergeCell ref="AD62:AH62"/>
    <mergeCell ref="C63:U63"/>
    <mergeCell ref="V63:X63"/>
    <mergeCell ref="Y63:AC63"/>
    <mergeCell ref="AD63:AH63"/>
    <mergeCell ref="C57:U57"/>
    <mergeCell ref="V57:X57"/>
    <mergeCell ref="Y57:AC57"/>
    <mergeCell ref="AD57:AH57"/>
    <mergeCell ref="C58:U58"/>
    <mergeCell ref="V58:X58"/>
    <mergeCell ref="Y58:AC58"/>
    <mergeCell ref="AD58:AH58"/>
    <mergeCell ref="C59:U59"/>
    <mergeCell ref="V59:X59"/>
    <mergeCell ref="Y59:AC59"/>
    <mergeCell ref="AD59:AH59"/>
    <mergeCell ref="C54:U54"/>
    <mergeCell ref="V54:X54"/>
    <mergeCell ref="Y54:AC54"/>
    <mergeCell ref="AD54:AH54"/>
    <mergeCell ref="C55:U55"/>
    <mergeCell ref="V55:X55"/>
    <mergeCell ref="Y55:AC55"/>
    <mergeCell ref="AD55:AH55"/>
    <mergeCell ref="C56:U56"/>
    <mergeCell ref="V56:X56"/>
    <mergeCell ref="Y56:AC56"/>
    <mergeCell ref="AD56:AH56"/>
    <mergeCell ref="C51:U51"/>
    <mergeCell ref="V51:X51"/>
    <mergeCell ref="Y51:AC51"/>
    <mergeCell ref="AD51:AH51"/>
    <mergeCell ref="C52:U52"/>
    <mergeCell ref="V52:X52"/>
    <mergeCell ref="Y52:AC52"/>
    <mergeCell ref="AD52:AH52"/>
    <mergeCell ref="C53:U53"/>
    <mergeCell ref="V53:X53"/>
    <mergeCell ref="Y53:AC53"/>
    <mergeCell ref="AD53:AH53"/>
    <mergeCell ref="C47:U47"/>
    <mergeCell ref="V47:X47"/>
    <mergeCell ref="Y47:AC47"/>
    <mergeCell ref="AD47:AH47"/>
    <mergeCell ref="C49:U49"/>
    <mergeCell ref="V49:X49"/>
    <mergeCell ref="Y49:AC49"/>
    <mergeCell ref="AD49:AH49"/>
    <mergeCell ref="C50:U50"/>
    <mergeCell ref="V50:X50"/>
    <mergeCell ref="Y50:AC50"/>
    <mergeCell ref="AD50:AH50"/>
    <mergeCell ref="C44:U44"/>
    <mergeCell ref="V44:X44"/>
    <mergeCell ref="Y44:AC44"/>
    <mergeCell ref="AD44:AH44"/>
    <mergeCell ref="C45:U45"/>
    <mergeCell ref="V45:X45"/>
    <mergeCell ref="Y45:AC45"/>
    <mergeCell ref="AD45:AH45"/>
    <mergeCell ref="C46:U46"/>
    <mergeCell ref="V46:X46"/>
    <mergeCell ref="Y46:AC46"/>
    <mergeCell ref="AD46:AH46"/>
    <mergeCell ref="C41:U41"/>
    <mergeCell ref="V41:X41"/>
    <mergeCell ref="Y41:AC41"/>
    <mergeCell ref="AD41:AH41"/>
    <mergeCell ref="C42:U42"/>
    <mergeCell ref="V42:X42"/>
    <mergeCell ref="Y42:AC42"/>
    <mergeCell ref="AD42:AH42"/>
    <mergeCell ref="C43:U43"/>
    <mergeCell ref="V43:X43"/>
    <mergeCell ref="Y43:AC43"/>
    <mergeCell ref="AD43:AH43"/>
    <mergeCell ref="C37:U37"/>
    <mergeCell ref="V37:X37"/>
    <mergeCell ref="Y37:AC37"/>
    <mergeCell ref="AD37:AH37"/>
    <mergeCell ref="C39:U39"/>
    <mergeCell ref="V39:X39"/>
    <mergeCell ref="Y39:AC39"/>
    <mergeCell ref="AD39:AH39"/>
    <mergeCell ref="C40:U40"/>
    <mergeCell ref="V40:X40"/>
    <mergeCell ref="Y40:AC40"/>
    <mergeCell ref="AD40:AH40"/>
    <mergeCell ref="C34:U34"/>
    <mergeCell ref="V34:X34"/>
    <mergeCell ref="Y34:AC34"/>
    <mergeCell ref="AD34:AH34"/>
    <mergeCell ref="C35:U35"/>
    <mergeCell ref="V35:X35"/>
    <mergeCell ref="Y35:AC35"/>
    <mergeCell ref="AD35:AH35"/>
    <mergeCell ref="C36:U36"/>
    <mergeCell ref="V36:X36"/>
    <mergeCell ref="Y36:AC36"/>
    <mergeCell ref="AD36:AH36"/>
    <mergeCell ref="C31:U31"/>
    <mergeCell ref="V31:X31"/>
    <mergeCell ref="Y31:AC31"/>
    <mergeCell ref="AD31:AH31"/>
    <mergeCell ref="C32:U32"/>
    <mergeCell ref="V32:X32"/>
    <mergeCell ref="Y32:AC32"/>
    <mergeCell ref="AD32:AH32"/>
    <mergeCell ref="C33:U33"/>
    <mergeCell ref="V33:X33"/>
    <mergeCell ref="Y33:AC33"/>
    <mergeCell ref="AD33:AH33"/>
    <mergeCell ref="C27:U27"/>
    <mergeCell ref="V27:X27"/>
    <mergeCell ref="Y27:AC27"/>
    <mergeCell ref="AD27:AH27"/>
    <mergeCell ref="C28:U28"/>
    <mergeCell ref="V28:X28"/>
    <mergeCell ref="Y28:AC28"/>
    <mergeCell ref="AD28:AH28"/>
    <mergeCell ref="C30:U30"/>
    <mergeCell ref="V30:X30"/>
    <mergeCell ref="Y30:AC30"/>
    <mergeCell ref="AD30:AH30"/>
    <mergeCell ref="C24:U24"/>
    <mergeCell ref="V24:X24"/>
    <mergeCell ref="Y24:AC24"/>
    <mergeCell ref="AD24:AH24"/>
    <mergeCell ref="C25:U25"/>
    <mergeCell ref="V25:X25"/>
    <mergeCell ref="Y25:AC25"/>
    <mergeCell ref="AD25:AH25"/>
    <mergeCell ref="C26:U26"/>
    <mergeCell ref="V26:X26"/>
    <mergeCell ref="Y26:AC26"/>
    <mergeCell ref="AD26:AH26"/>
    <mergeCell ref="Y20:AC20"/>
    <mergeCell ref="AD20:AH20"/>
    <mergeCell ref="V21:X21"/>
    <mergeCell ref="Y21:AC21"/>
    <mergeCell ref="AD21:AH21"/>
    <mergeCell ref="C22:X22"/>
    <mergeCell ref="Y22:AC22"/>
    <mergeCell ref="AD22:AH22"/>
    <mergeCell ref="C23:U23"/>
    <mergeCell ref="V23:X23"/>
    <mergeCell ref="Y23:AC23"/>
    <mergeCell ref="AD23:AH23"/>
    <mergeCell ref="B11:AH11"/>
    <mergeCell ref="B12:G12"/>
    <mergeCell ref="H12:AH12"/>
    <mergeCell ref="B13:H13"/>
    <mergeCell ref="I13:AH13"/>
    <mergeCell ref="B14:T14"/>
    <mergeCell ref="U14:AH14"/>
    <mergeCell ref="B18:X18"/>
    <mergeCell ref="Y18:AH18"/>
    <mergeCell ref="B2:AG2"/>
    <mergeCell ref="B7:E7"/>
    <mergeCell ref="F7:I7"/>
    <mergeCell ref="K7:M7"/>
    <mergeCell ref="N7:Q7"/>
    <mergeCell ref="T7:W7"/>
    <mergeCell ref="X7:AH7"/>
    <mergeCell ref="B9:E9"/>
    <mergeCell ref="F9:I9"/>
    <mergeCell ref="K9:T9"/>
    <mergeCell ref="U9:X9"/>
    <mergeCell ref="Z9:AC9"/>
    <mergeCell ref="AD9:AF9"/>
  </mergeCells>
  <pageMargins left="0.196850393700787" right="0.196850393700787" top="0.196850393700787" bottom="0.196850393700787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95"/>
  <sheetViews>
    <sheetView topLeftCell="A67" zoomScale="190" zoomScaleNormal="190" workbookViewId="0">
      <selection activeCell="C27" sqref="C27:U27"/>
    </sheetView>
  </sheetViews>
  <sheetFormatPr defaultColWidth="2.85546875" defaultRowHeight="9" customHeight="1"/>
  <cols>
    <col min="1" max="1" width="1.7109375" style="88" customWidth="1"/>
    <col min="2" max="2" width="3.140625" style="88" customWidth="1"/>
    <col min="3" max="3" width="2.85546875" style="88"/>
    <col min="4" max="5" width="2.85546875" style="88" customWidth="1"/>
    <col min="6" max="9" width="2.85546875" style="88"/>
    <col min="10" max="10" width="3" style="88" customWidth="1"/>
    <col min="11" max="33" width="2.85546875" style="88"/>
    <col min="34" max="34" width="3.28515625" style="88" customWidth="1"/>
    <col min="35" max="35" width="2.85546875" style="88" hidden="1" customWidth="1"/>
    <col min="36" max="44" width="2.85546875" style="88"/>
    <col min="45" max="45" width="2.85546875" style="88" customWidth="1"/>
    <col min="46" max="16384" width="2.85546875" style="88"/>
  </cols>
  <sheetData>
    <row r="1" spans="1:35" ht="12.75" customHeight="1">
      <c r="AH1" s="110"/>
    </row>
    <row r="3" spans="1:35" ht="9" customHeight="1">
      <c r="A3" s="225" t="s">
        <v>0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</row>
    <row r="4" spans="1:35" ht="9" customHeight="1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</row>
    <row r="5" spans="1:35" ht="9" customHeight="1">
      <c r="B5" s="89"/>
    </row>
    <row r="6" spans="1:35" ht="9" customHeight="1">
      <c r="B6" s="112" t="s">
        <v>1</v>
      </c>
      <c r="C6" s="112"/>
      <c r="D6" s="112"/>
      <c r="E6" s="112"/>
      <c r="F6" s="113" t="s">
        <v>2</v>
      </c>
      <c r="G6" s="113"/>
      <c r="H6" s="113"/>
      <c r="I6" s="113"/>
      <c r="K6" s="114" t="s">
        <v>3</v>
      </c>
      <c r="L6" s="115"/>
      <c r="M6" s="116"/>
      <c r="N6" s="113" t="s">
        <v>4</v>
      </c>
      <c r="O6" s="113"/>
      <c r="P6" s="113"/>
      <c r="Q6" s="113"/>
      <c r="T6" s="117" t="s">
        <v>5</v>
      </c>
      <c r="U6" s="117"/>
      <c r="V6" s="117"/>
      <c r="W6" s="117"/>
      <c r="X6" s="118" t="s">
        <v>6</v>
      </c>
      <c r="Y6" s="119"/>
      <c r="Z6" s="119"/>
      <c r="AA6" s="119"/>
      <c r="AB6" s="119"/>
      <c r="AC6" s="119"/>
      <c r="AD6" s="119"/>
      <c r="AE6" s="119"/>
      <c r="AF6" s="119"/>
      <c r="AG6" s="119"/>
      <c r="AH6" s="120"/>
    </row>
    <row r="7" spans="1:35" ht="3" customHeight="1">
      <c r="B7" s="90"/>
      <c r="C7" s="90"/>
      <c r="D7" s="90"/>
      <c r="E7" s="90"/>
      <c r="F7" s="91"/>
      <c r="G7" s="91"/>
      <c r="H7" s="91"/>
      <c r="I7" s="91"/>
      <c r="K7" s="90"/>
      <c r="L7" s="99"/>
      <c r="M7" s="99"/>
      <c r="N7" s="99"/>
      <c r="O7" s="100"/>
      <c r="P7" s="91"/>
      <c r="Q7" s="91"/>
      <c r="R7" s="91"/>
      <c r="T7" s="97"/>
      <c r="U7" s="97"/>
      <c r="V7" s="97"/>
      <c r="W7" s="97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5" ht="9" customHeight="1">
      <c r="B8" s="226"/>
      <c r="C8" s="226"/>
      <c r="D8" s="226"/>
      <c r="E8" s="226"/>
      <c r="F8" s="122"/>
      <c r="G8" s="122"/>
      <c r="H8" s="122"/>
      <c r="I8" s="122"/>
      <c r="K8" s="117" t="s">
        <v>7</v>
      </c>
      <c r="L8" s="117"/>
      <c r="M8" s="117"/>
      <c r="N8" s="117"/>
      <c r="O8" s="117"/>
      <c r="P8" s="117"/>
      <c r="Q8" s="117"/>
      <c r="R8" s="117"/>
      <c r="S8" s="117"/>
      <c r="T8" s="117"/>
      <c r="U8" s="123">
        <v>44280</v>
      </c>
      <c r="V8" s="124"/>
      <c r="W8" s="124"/>
      <c r="X8" s="124"/>
      <c r="Z8" s="112" t="s">
        <v>8</v>
      </c>
      <c r="AA8" s="112"/>
      <c r="AB8" s="112"/>
      <c r="AC8" s="112"/>
      <c r="AD8" s="124" t="s">
        <v>9</v>
      </c>
      <c r="AE8" s="124"/>
      <c r="AF8" s="124"/>
    </row>
    <row r="10" spans="1:35" ht="9" customHeight="1">
      <c r="B10" s="125" t="s">
        <v>10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</row>
    <row r="11" spans="1:35" ht="9" customHeight="1">
      <c r="B11" s="126" t="s">
        <v>11</v>
      </c>
      <c r="C11" s="127"/>
      <c r="D11" s="127"/>
      <c r="E11" s="127"/>
      <c r="F11" s="127"/>
      <c r="G11" s="128"/>
      <c r="H11" s="129" t="s">
        <v>141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1"/>
    </row>
    <row r="12" spans="1:35" ht="9" customHeight="1">
      <c r="B12" s="132" t="s">
        <v>13</v>
      </c>
      <c r="C12" s="133"/>
      <c r="D12" s="133"/>
      <c r="E12" s="133"/>
      <c r="F12" s="133"/>
      <c r="G12" s="133"/>
      <c r="H12" s="134"/>
      <c r="I12" s="132" t="s">
        <v>142</v>
      </c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4"/>
    </row>
    <row r="13" spans="1:35" ht="9" customHeight="1">
      <c r="B13" s="132" t="s">
        <v>15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4"/>
      <c r="U13" s="135" t="s">
        <v>143</v>
      </c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7"/>
    </row>
    <row r="14" spans="1:35" ht="9" customHeight="1">
      <c r="B14" s="125" t="s">
        <v>17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203" t="s">
        <v>18</v>
      </c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</row>
    <row r="15" spans="1:35" ht="9" customHeight="1"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</row>
    <row r="16" spans="1:35" ht="3" customHeight="1"/>
    <row r="17" spans="2:34" ht="9" customHeight="1">
      <c r="B17" s="138" t="s">
        <v>19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40"/>
      <c r="Y17" s="141">
        <v>1</v>
      </c>
      <c r="Z17" s="141"/>
      <c r="AA17" s="141"/>
      <c r="AB17" s="141"/>
      <c r="AC17" s="141"/>
      <c r="AD17" s="141"/>
      <c r="AE17" s="141"/>
      <c r="AF17" s="141"/>
      <c r="AG17" s="141"/>
      <c r="AH17" s="141"/>
    </row>
    <row r="18" spans="2:34" ht="3" customHeight="1"/>
    <row r="19" spans="2:34" ht="9" customHeight="1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7"/>
      <c r="N19" s="97"/>
      <c r="O19" s="97"/>
      <c r="P19" s="97"/>
      <c r="Q19" s="97"/>
      <c r="R19" s="97"/>
      <c r="S19" s="97"/>
      <c r="T19" s="97"/>
      <c r="U19" s="97"/>
      <c r="V19" s="101"/>
      <c r="Y19" s="142" t="s">
        <v>20</v>
      </c>
      <c r="Z19" s="143"/>
      <c r="AA19" s="143"/>
      <c r="AB19" s="143"/>
      <c r="AC19" s="144"/>
      <c r="AD19" s="143" t="s">
        <v>21</v>
      </c>
      <c r="AE19" s="143"/>
      <c r="AF19" s="143"/>
      <c r="AG19" s="143"/>
      <c r="AH19" s="144"/>
    </row>
    <row r="20" spans="2:34" ht="9" customHeight="1">
      <c r="B20" s="93">
        <v>1</v>
      </c>
      <c r="C20" s="94" t="s">
        <v>22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145" t="str">
        <f>IF(SUM(V21:X27)=0,"",SUM(V21:X27))</f>
        <v/>
      </c>
      <c r="W20" s="146"/>
      <c r="X20" s="147"/>
      <c r="Y20" s="148">
        <f>SUM(Y21:AC27)</f>
        <v>2071.23</v>
      </c>
      <c r="Z20" s="148"/>
      <c r="AA20" s="148"/>
      <c r="AB20" s="148"/>
      <c r="AC20" s="149"/>
      <c r="AD20" s="148">
        <f>SUM(AD21:AH27)</f>
        <v>2071.23</v>
      </c>
      <c r="AE20" s="148"/>
      <c r="AF20" s="148"/>
      <c r="AG20" s="148"/>
      <c r="AH20" s="149"/>
    </row>
    <row r="21" spans="2:34" ht="9" customHeight="1">
      <c r="B21" s="95" t="s">
        <v>23</v>
      </c>
      <c r="C21" s="150" t="s">
        <v>24</v>
      </c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1"/>
      <c r="Y21" s="152">
        <v>2071.23</v>
      </c>
      <c r="Z21" s="152"/>
      <c r="AA21" s="152"/>
      <c r="AB21" s="152"/>
      <c r="AC21" s="153"/>
      <c r="AD21" s="154">
        <f>IF(Y21=0,"",Y21*$Y$17)</f>
        <v>2071.23</v>
      </c>
      <c r="AE21" s="154"/>
      <c r="AF21" s="154"/>
      <c r="AG21" s="154"/>
      <c r="AH21" s="155"/>
    </row>
    <row r="22" spans="2:34" ht="9" customHeight="1">
      <c r="B22" s="95" t="s">
        <v>25</v>
      </c>
      <c r="C22" s="150" t="s">
        <v>26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6"/>
      <c r="W22" s="156"/>
      <c r="X22" s="157"/>
      <c r="Y22" s="154" t="str">
        <f>IF(V22="","",($V$22*1100))</f>
        <v/>
      </c>
      <c r="Z22" s="154"/>
      <c r="AA22" s="154"/>
      <c r="AB22" s="154"/>
      <c r="AC22" s="155"/>
      <c r="AD22" s="154" t="str">
        <f t="shared" ref="AD22:AD27" si="0">IF(Y22="","",Y22*$Y$17)</f>
        <v/>
      </c>
      <c r="AE22" s="154"/>
      <c r="AF22" s="154"/>
      <c r="AG22" s="154"/>
      <c r="AH22" s="155"/>
    </row>
    <row r="23" spans="2:34" ht="9" customHeight="1">
      <c r="B23" s="95" t="s">
        <v>27</v>
      </c>
      <c r="C23" s="150" t="s">
        <v>28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8"/>
      <c r="W23" s="158"/>
      <c r="X23" s="159"/>
      <c r="Y23" s="154" t="str">
        <f>IF(W23="","",$Y$21*W23)</f>
        <v/>
      </c>
      <c r="Z23" s="154"/>
      <c r="AA23" s="154"/>
      <c r="AB23" s="154"/>
      <c r="AC23" s="155"/>
      <c r="AD23" s="154" t="str">
        <f t="shared" si="0"/>
        <v/>
      </c>
      <c r="AE23" s="154"/>
      <c r="AF23" s="154"/>
      <c r="AG23" s="154"/>
      <c r="AH23" s="155"/>
    </row>
    <row r="24" spans="2:34" ht="9" customHeight="1">
      <c r="B24" s="95" t="s">
        <v>29</v>
      </c>
      <c r="C24" s="150" t="s">
        <v>30</v>
      </c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8"/>
      <c r="W24" s="158"/>
      <c r="X24" s="159"/>
      <c r="Y24" s="154" t="str">
        <f>IF(W24="","",$Y$21*W24)</f>
        <v/>
      </c>
      <c r="Z24" s="154"/>
      <c r="AA24" s="154"/>
      <c r="AB24" s="154"/>
      <c r="AC24" s="155"/>
      <c r="AD24" s="154" t="str">
        <f t="shared" si="0"/>
        <v/>
      </c>
      <c r="AE24" s="154"/>
      <c r="AF24" s="154"/>
      <c r="AG24" s="154"/>
      <c r="AH24" s="155"/>
    </row>
    <row r="25" spans="2:34" ht="9" customHeight="1">
      <c r="B25" s="95" t="s">
        <v>31</v>
      </c>
      <c r="C25" s="150" t="s">
        <v>32</v>
      </c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8"/>
      <c r="W25" s="158"/>
      <c r="X25" s="159"/>
      <c r="Y25" s="154" t="str">
        <f>IF(W25="","",$Y$21*W25)</f>
        <v/>
      </c>
      <c r="Z25" s="154"/>
      <c r="AA25" s="154"/>
      <c r="AB25" s="154"/>
      <c r="AC25" s="155"/>
      <c r="AD25" s="154" t="str">
        <f t="shared" si="0"/>
        <v/>
      </c>
      <c r="AE25" s="154"/>
      <c r="AF25" s="154"/>
      <c r="AG25" s="154"/>
      <c r="AH25" s="155"/>
    </row>
    <row r="26" spans="2:34" ht="9" customHeight="1">
      <c r="B26" s="95" t="s">
        <v>33</v>
      </c>
      <c r="C26" s="150" t="s">
        <v>34</v>
      </c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8"/>
      <c r="W26" s="158"/>
      <c r="X26" s="159"/>
      <c r="Y26" s="154" t="str">
        <f>IF(W26="","",$Y$21*W26)</f>
        <v/>
      </c>
      <c r="Z26" s="154"/>
      <c r="AA26" s="154"/>
      <c r="AB26" s="154"/>
      <c r="AC26" s="155"/>
      <c r="AD26" s="154" t="str">
        <f t="shared" si="0"/>
        <v/>
      </c>
      <c r="AE26" s="154"/>
      <c r="AF26" s="154"/>
      <c r="AG26" s="154"/>
      <c r="AH26" s="155"/>
    </row>
    <row r="27" spans="2:34" ht="9" customHeight="1">
      <c r="B27" s="96" t="s">
        <v>35</v>
      </c>
      <c r="C27" s="160" t="s">
        <v>36</v>
      </c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1"/>
      <c r="W27" s="161"/>
      <c r="X27" s="162"/>
      <c r="Y27" s="163" t="str">
        <f>IF(W27="","",$Y$21*W27)</f>
        <v/>
      </c>
      <c r="Z27" s="163"/>
      <c r="AA27" s="163"/>
      <c r="AB27" s="163"/>
      <c r="AC27" s="164"/>
      <c r="AD27" s="163" t="str">
        <f t="shared" si="0"/>
        <v/>
      </c>
      <c r="AE27" s="163"/>
      <c r="AF27" s="163"/>
      <c r="AG27" s="163"/>
      <c r="AH27" s="164"/>
    </row>
    <row r="28" spans="2:34" ht="3" customHeight="1">
      <c r="B28" s="92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</row>
    <row r="29" spans="2:34" ht="9" customHeight="1">
      <c r="B29" s="93">
        <v>2</v>
      </c>
      <c r="C29" s="165" t="s">
        <v>37</v>
      </c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45">
        <f>IF(SUM(V30:X36)=0,"",SUM(V30:X36))</f>
        <v>0.06</v>
      </c>
      <c r="W29" s="146"/>
      <c r="X29" s="147"/>
      <c r="Y29" s="148">
        <f>SUM(Y30:AC36)</f>
        <v>332.27379999999999</v>
      </c>
      <c r="Z29" s="148"/>
      <c r="AA29" s="148"/>
      <c r="AB29" s="148"/>
      <c r="AC29" s="149"/>
      <c r="AD29" s="148">
        <f>SUM(AD30:AH36)</f>
        <v>332.27379999999999</v>
      </c>
      <c r="AE29" s="148"/>
      <c r="AF29" s="148"/>
      <c r="AG29" s="148"/>
      <c r="AH29" s="149"/>
    </row>
    <row r="30" spans="2:34" ht="9" customHeight="1">
      <c r="B30" s="95" t="s">
        <v>38</v>
      </c>
      <c r="C30" s="150" t="s">
        <v>39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6">
        <v>0.06</v>
      </c>
      <c r="W30" s="156"/>
      <c r="X30" s="157"/>
      <c r="Y30" s="154">
        <f>IF(V30="","",$Y$21*V30)</f>
        <v>124.27379999999999</v>
      </c>
      <c r="Z30" s="154"/>
      <c r="AA30" s="154"/>
      <c r="AB30" s="154"/>
      <c r="AC30" s="155"/>
      <c r="AD30" s="154">
        <f t="shared" ref="AD30:AD36" si="1">IF(Y30="","",Y30*$Y$17)</f>
        <v>124.27379999999999</v>
      </c>
      <c r="AE30" s="154"/>
      <c r="AF30" s="154"/>
      <c r="AG30" s="154"/>
      <c r="AH30" s="155"/>
    </row>
    <row r="31" spans="2:34" ht="9" customHeight="1">
      <c r="B31" s="95" t="s">
        <v>40</v>
      </c>
      <c r="C31" s="150" t="s">
        <v>41</v>
      </c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6"/>
      <c r="W31" s="156"/>
      <c r="X31" s="157"/>
      <c r="Y31" s="154"/>
      <c r="Z31" s="154"/>
      <c r="AA31" s="154"/>
      <c r="AB31" s="154"/>
      <c r="AC31" s="155"/>
      <c r="AD31" s="154" t="str">
        <f t="shared" si="1"/>
        <v/>
      </c>
      <c r="AE31" s="154"/>
      <c r="AF31" s="154"/>
      <c r="AG31" s="154"/>
      <c r="AH31" s="155"/>
    </row>
    <row r="32" spans="2:34" ht="9" customHeight="1">
      <c r="B32" s="95" t="s">
        <v>42</v>
      </c>
      <c r="C32" s="150" t="s">
        <v>43</v>
      </c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6"/>
      <c r="W32" s="156"/>
      <c r="X32" s="157"/>
      <c r="Y32" s="154">
        <v>208</v>
      </c>
      <c r="Z32" s="154"/>
      <c r="AA32" s="154"/>
      <c r="AB32" s="154"/>
      <c r="AC32" s="155"/>
      <c r="AD32" s="154">
        <f t="shared" si="1"/>
        <v>208</v>
      </c>
      <c r="AE32" s="154"/>
      <c r="AF32" s="154"/>
      <c r="AG32" s="154"/>
      <c r="AH32" s="155"/>
    </row>
    <row r="33" spans="2:34" ht="9" customHeight="1">
      <c r="B33" s="95" t="s">
        <v>44</v>
      </c>
      <c r="C33" s="150" t="s">
        <v>45</v>
      </c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6"/>
      <c r="W33" s="156"/>
      <c r="X33" s="157"/>
      <c r="Y33" s="154" t="str">
        <f>IF(V33="","",$Y$21*V33)</f>
        <v/>
      </c>
      <c r="Z33" s="154"/>
      <c r="AA33" s="154"/>
      <c r="AB33" s="154"/>
      <c r="AC33" s="155"/>
      <c r="AD33" s="154" t="str">
        <f t="shared" si="1"/>
        <v/>
      </c>
      <c r="AE33" s="154"/>
      <c r="AF33" s="154"/>
      <c r="AG33" s="154"/>
      <c r="AH33" s="155"/>
    </row>
    <row r="34" spans="2:34" ht="9" customHeight="1">
      <c r="B34" s="95" t="s">
        <v>46</v>
      </c>
      <c r="C34" s="150" t="s">
        <v>47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6"/>
      <c r="W34" s="156"/>
      <c r="X34" s="157"/>
      <c r="Y34" s="154" t="str">
        <f>IF(V34="","",$Y$21*V34)</f>
        <v/>
      </c>
      <c r="Z34" s="154"/>
      <c r="AA34" s="154"/>
      <c r="AB34" s="154"/>
      <c r="AC34" s="155"/>
      <c r="AD34" s="154" t="str">
        <f t="shared" si="1"/>
        <v/>
      </c>
      <c r="AE34" s="154"/>
      <c r="AF34" s="154"/>
      <c r="AG34" s="154"/>
      <c r="AH34" s="155"/>
    </row>
    <row r="35" spans="2:34" ht="9" customHeight="1">
      <c r="B35" s="95" t="s">
        <v>48</v>
      </c>
      <c r="C35" s="150" t="s">
        <v>49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6"/>
      <c r="W35" s="156"/>
      <c r="X35" s="157"/>
      <c r="Y35" s="154" t="str">
        <f>IF(V35="","",$Y$21*V35)</f>
        <v/>
      </c>
      <c r="Z35" s="154"/>
      <c r="AA35" s="154"/>
      <c r="AB35" s="154"/>
      <c r="AC35" s="155"/>
      <c r="AD35" s="154" t="str">
        <f t="shared" si="1"/>
        <v/>
      </c>
      <c r="AE35" s="154"/>
      <c r="AF35" s="154"/>
      <c r="AG35" s="154"/>
      <c r="AH35" s="155"/>
    </row>
    <row r="36" spans="2:34" ht="9" customHeight="1">
      <c r="B36" s="96" t="s">
        <v>50</v>
      </c>
      <c r="C36" s="160" t="s">
        <v>51</v>
      </c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6"/>
      <c r="W36" s="166"/>
      <c r="X36" s="167"/>
      <c r="Y36" s="163" t="str">
        <f>IF(V36="","",$Y$21*V36)</f>
        <v/>
      </c>
      <c r="Z36" s="163"/>
      <c r="AA36" s="163"/>
      <c r="AB36" s="163"/>
      <c r="AC36" s="164"/>
      <c r="AD36" s="163" t="str">
        <f t="shared" si="1"/>
        <v/>
      </c>
      <c r="AE36" s="163"/>
      <c r="AF36" s="163"/>
      <c r="AG36" s="163"/>
      <c r="AH36" s="164"/>
    </row>
    <row r="37" spans="2:34" ht="3" customHeight="1">
      <c r="B37" s="89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</row>
    <row r="38" spans="2:34" ht="9" customHeight="1">
      <c r="B38" s="98">
        <v>3</v>
      </c>
      <c r="C38" s="168" t="s">
        <v>52</v>
      </c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45">
        <f>IF(SUM(V39:X46)=0,"",SUM(V39:X46))</f>
        <v>0.35620000000000007</v>
      </c>
      <c r="W38" s="145"/>
      <c r="X38" s="169"/>
      <c r="Y38" s="148">
        <f>SUM(Y39:AC46)</f>
        <v>737.77212600000007</v>
      </c>
      <c r="Z38" s="148"/>
      <c r="AA38" s="148"/>
      <c r="AB38" s="148"/>
      <c r="AC38" s="148"/>
      <c r="AD38" s="170">
        <f>SUM(AD39:AH46)</f>
        <v>737.77212600000007</v>
      </c>
      <c r="AE38" s="148"/>
      <c r="AF38" s="148"/>
      <c r="AG38" s="148"/>
      <c r="AH38" s="149"/>
    </row>
    <row r="39" spans="2:34" ht="9" customHeight="1">
      <c r="B39" s="95" t="s">
        <v>53</v>
      </c>
      <c r="C39" s="150" t="s">
        <v>54</v>
      </c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6">
        <v>0.2</v>
      </c>
      <c r="W39" s="156"/>
      <c r="X39" s="157"/>
      <c r="Y39" s="154">
        <f t="shared" ref="Y39:Y46" si="2">IF(V39="","",$Y$20*V39)</f>
        <v>414.24600000000004</v>
      </c>
      <c r="Z39" s="154"/>
      <c r="AA39" s="154"/>
      <c r="AB39" s="154"/>
      <c r="AC39" s="155"/>
      <c r="AD39" s="154">
        <f t="shared" ref="AD39:AD46" si="3">IF(Y39="","",Y39*$Y$17)</f>
        <v>414.24600000000004</v>
      </c>
      <c r="AE39" s="154"/>
      <c r="AF39" s="154"/>
      <c r="AG39" s="154"/>
      <c r="AH39" s="155"/>
    </row>
    <row r="40" spans="2:34" ht="9" customHeight="1">
      <c r="B40" s="95" t="s">
        <v>55</v>
      </c>
      <c r="C40" s="150" t="s">
        <v>56</v>
      </c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6">
        <v>0.08</v>
      </c>
      <c r="W40" s="156"/>
      <c r="X40" s="157"/>
      <c r="Y40" s="154">
        <f t="shared" si="2"/>
        <v>165.69839999999999</v>
      </c>
      <c r="Z40" s="154"/>
      <c r="AA40" s="154"/>
      <c r="AB40" s="154"/>
      <c r="AC40" s="155"/>
      <c r="AD40" s="154">
        <f t="shared" si="3"/>
        <v>165.69839999999999</v>
      </c>
      <c r="AE40" s="154"/>
      <c r="AF40" s="154"/>
      <c r="AG40" s="154"/>
      <c r="AH40" s="155"/>
    </row>
    <row r="41" spans="2:34" ht="9" customHeight="1">
      <c r="B41" s="95" t="s">
        <v>57</v>
      </c>
      <c r="C41" s="150" t="s">
        <v>58</v>
      </c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6">
        <v>1.4999999999999999E-2</v>
      </c>
      <c r="W41" s="156"/>
      <c r="X41" s="157"/>
      <c r="Y41" s="154">
        <f t="shared" si="2"/>
        <v>31.068449999999999</v>
      </c>
      <c r="Z41" s="154"/>
      <c r="AA41" s="154"/>
      <c r="AB41" s="154"/>
      <c r="AC41" s="155"/>
      <c r="AD41" s="154">
        <f t="shared" si="3"/>
        <v>31.068449999999999</v>
      </c>
      <c r="AE41" s="154"/>
      <c r="AF41" s="154"/>
      <c r="AG41" s="154"/>
      <c r="AH41" s="155"/>
    </row>
    <row r="42" spans="2:34" ht="9" customHeight="1">
      <c r="B42" s="95" t="s">
        <v>59</v>
      </c>
      <c r="C42" s="150" t="s">
        <v>60</v>
      </c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6">
        <v>0.01</v>
      </c>
      <c r="W42" s="156"/>
      <c r="X42" s="157"/>
      <c r="Y42" s="154">
        <f t="shared" si="2"/>
        <v>20.712299999999999</v>
      </c>
      <c r="Z42" s="154"/>
      <c r="AA42" s="154"/>
      <c r="AB42" s="154"/>
      <c r="AC42" s="155"/>
      <c r="AD42" s="154">
        <f t="shared" si="3"/>
        <v>20.712299999999999</v>
      </c>
      <c r="AE42" s="154"/>
      <c r="AF42" s="154"/>
      <c r="AG42" s="154"/>
      <c r="AH42" s="155"/>
    </row>
    <row r="43" spans="2:34" ht="9" customHeight="1">
      <c r="B43" s="95" t="s">
        <v>61</v>
      </c>
      <c r="C43" s="150" t="s">
        <v>62</v>
      </c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6">
        <v>2E-3</v>
      </c>
      <c r="W43" s="156"/>
      <c r="X43" s="157"/>
      <c r="Y43" s="154">
        <f t="shared" si="2"/>
        <v>4.1424599999999998</v>
      </c>
      <c r="Z43" s="154"/>
      <c r="AA43" s="154"/>
      <c r="AB43" s="154"/>
      <c r="AC43" s="155"/>
      <c r="AD43" s="154">
        <f t="shared" si="3"/>
        <v>4.1424599999999998</v>
      </c>
      <c r="AE43" s="154"/>
      <c r="AF43" s="154"/>
      <c r="AG43" s="154"/>
      <c r="AH43" s="155"/>
    </row>
    <row r="44" spans="2:34" ht="9" customHeight="1">
      <c r="B44" s="95" t="s">
        <v>63</v>
      </c>
      <c r="C44" s="150" t="s">
        <v>64</v>
      </c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6">
        <v>6.0000000000000001E-3</v>
      </c>
      <c r="W44" s="156"/>
      <c r="X44" s="157"/>
      <c r="Y44" s="154">
        <f t="shared" si="2"/>
        <v>12.427380000000001</v>
      </c>
      <c r="Z44" s="154"/>
      <c r="AA44" s="154"/>
      <c r="AB44" s="154"/>
      <c r="AC44" s="155"/>
      <c r="AD44" s="154">
        <f t="shared" si="3"/>
        <v>12.427380000000001</v>
      </c>
      <c r="AE44" s="154"/>
      <c r="AF44" s="154"/>
      <c r="AG44" s="154"/>
      <c r="AH44" s="155"/>
    </row>
    <row r="45" spans="2:34" ht="9" customHeight="1">
      <c r="B45" s="95" t="s">
        <v>65</v>
      </c>
      <c r="C45" s="150" t="s">
        <v>66</v>
      </c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6">
        <v>2.5000000000000001E-2</v>
      </c>
      <c r="W45" s="156"/>
      <c r="X45" s="157"/>
      <c r="Y45" s="154">
        <f t="shared" si="2"/>
        <v>51.780750000000005</v>
      </c>
      <c r="Z45" s="154"/>
      <c r="AA45" s="154"/>
      <c r="AB45" s="154"/>
      <c r="AC45" s="155"/>
      <c r="AD45" s="154">
        <f t="shared" si="3"/>
        <v>51.780750000000005</v>
      </c>
      <c r="AE45" s="154"/>
      <c r="AF45" s="154"/>
      <c r="AG45" s="154"/>
      <c r="AH45" s="155"/>
    </row>
    <row r="46" spans="2:34" ht="9" customHeight="1">
      <c r="B46" s="96" t="s">
        <v>67</v>
      </c>
      <c r="C46" s="160" t="s">
        <v>68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6">
        <v>1.8200000000000001E-2</v>
      </c>
      <c r="W46" s="166"/>
      <c r="X46" s="167"/>
      <c r="Y46" s="163">
        <f t="shared" si="2"/>
        <v>37.696386000000004</v>
      </c>
      <c r="Z46" s="163"/>
      <c r="AA46" s="163"/>
      <c r="AB46" s="163"/>
      <c r="AC46" s="164"/>
      <c r="AD46" s="163">
        <f t="shared" si="3"/>
        <v>37.696386000000004</v>
      </c>
      <c r="AE46" s="163"/>
      <c r="AF46" s="163"/>
      <c r="AG46" s="163"/>
      <c r="AH46" s="164"/>
    </row>
    <row r="47" spans="2:34" ht="3" customHeight="1">
      <c r="B47" s="92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</row>
    <row r="48" spans="2:34" ht="9" customHeight="1">
      <c r="B48" s="93">
        <v>4</v>
      </c>
      <c r="C48" s="165" t="s">
        <v>69</v>
      </c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45">
        <f>IF(SUM(V49:X58)=0,"",SUM(V49:X58))</f>
        <v>0.163022</v>
      </c>
      <c r="W48" s="146"/>
      <c r="X48" s="146"/>
      <c r="Y48" s="170">
        <f>SUM(Y49:AC58)</f>
        <v>337.65605705999997</v>
      </c>
      <c r="Z48" s="148"/>
      <c r="AA48" s="148"/>
      <c r="AB48" s="148"/>
      <c r="AC48" s="149"/>
      <c r="AD48" s="170">
        <f>SUM(AD49:AH58)</f>
        <v>337.65605705999997</v>
      </c>
      <c r="AE48" s="148"/>
      <c r="AF48" s="148"/>
      <c r="AG48" s="148"/>
      <c r="AH48" s="149"/>
    </row>
    <row r="49" spans="2:34" ht="9" customHeight="1">
      <c r="B49" s="95" t="s">
        <v>70</v>
      </c>
      <c r="C49" s="150" t="s">
        <v>71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6">
        <v>8.3299999999999999E-2</v>
      </c>
      <c r="W49" s="156"/>
      <c r="X49" s="156"/>
      <c r="Y49" s="171">
        <f t="shared" ref="Y49:Y58" si="4">IF(V49="","",$Y$20*V49)</f>
        <v>172.53345899999999</v>
      </c>
      <c r="Z49" s="154"/>
      <c r="AA49" s="154"/>
      <c r="AB49" s="154"/>
      <c r="AC49" s="155"/>
      <c r="AD49" s="171">
        <f t="shared" ref="AD49:AD58" si="5">IF(Y49="","",Y49*$Y$17)</f>
        <v>172.53345899999999</v>
      </c>
      <c r="AE49" s="154"/>
      <c r="AF49" s="154"/>
      <c r="AG49" s="154"/>
      <c r="AH49" s="155"/>
    </row>
    <row r="50" spans="2:34" ht="9" customHeight="1">
      <c r="B50" s="95" t="s">
        <v>72</v>
      </c>
      <c r="C50" s="150" t="s">
        <v>73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6">
        <f>IF(V49="","",V49*$V$38)</f>
        <v>2.9671460000000007E-2</v>
      </c>
      <c r="W50" s="156"/>
      <c r="X50" s="156"/>
      <c r="Y50" s="171">
        <f t="shared" si="4"/>
        <v>61.456418095800018</v>
      </c>
      <c r="Z50" s="154"/>
      <c r="AA50" s="154"/>
      <c r="AB50" s="154"/>
      <c r="AC50" s="155"/>
      <c r="AD50" s="171">
        <f t="shared" si="5"/>
        <v>61.456418095800018</v>
      </c>
      <c r="AE50" s="154"/>
      <c r="AF50" s="154"/>
      <c r="AG50" s="154"/>
      <c r="AH50" s="155"/>
    </row>
    <row r="51" spans="2:34" ht="9" customHeight="1">
      <c r="B51" s="95" t="s">
        <v>74</v>
      </c>
      <c r="C51" s="150" t="s">
        <v>75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6">
        <v>6.4999999999999997E-3</v>
      </c>
      <c r="W51" s="156"/>
      <c r="X51" s="156"/>
      <c r="Y51" s="171">
        <f t="shared" si="4"/>
        <v>13.462994999999999</v>
      </c>
      <c r="Z51" s="154"/>
      <c r="AA51" s="154"/>
      <c r="AB51" s="154"/>
      <c r="AC51" s="155"/>
      <c r="AD51" s="171">
        <f t="shared" si="5"/>
        <v>13.462994999999999</v>
      </c>
      <c r="AE51" s="154"/>
      <c r="AF51" s="154"/>
      <c r="AG51" s="154"/>
      <c r="AH51" s="155"/>
    </row>
    <row r="52" spans="2:34" ht="9" customHeight="1">
      <c r="B52" s="95" t="s">
        <v>76</v>
      </c>
      <c r="C52" s="150" t="s">
        <v>77</v>
      </c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6">
        <f>IF(V51="","",V51*$V$38)</f>
        <v>2.3153000000000002E-3</v>
      </c>
      <c r="W52" s="156"/>
      <c r="X52" s="156"/>
      <c r="Y52" s="171">
        <f t="shared" si="4"/>
        <v>4.7955188190000007</v>
      </c>
      <c r="Z52" s="154"/>
      <c r="AA52" s="154"/>
      <c r="AB52" s="154"/>
      <c r="AC52" s="155"/>
      <c r="AD52" s="171">
        <f t="shared" si="5"/>
        <v>4.7955188190000007</v>
      </c>
      <c r="AE52" s="154"/>
      <c r="AF52" s="154"/>
      <c r="AG52" s="154"/>
      <c r="AH52" s="155"/>
    </row>
    <row r="53" spans="2:34" ht="9" customHeight="1">
      <c r="B53" s="95" t="s">
        <v>78</v>
      </c>
      <c r="C53" s="150" t="s">
        <v>79</v>
      </c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6">
        <v>8.0000000000000004E-4</v>
      </c>
      <c r="W53" s="156"/>
      <c r="X53" s="156"/>
      <c r="Y53" s="171">
        <f t="shared" si="4"/>
        <v>1.656984</v>
      </c>
      <c r="Z53" s="154"/>
      <c r="AA53" s="154"/>
      <c r="AB53" s="154"/>
      <c r="AC53" s="155"/>
      <c r="AD53" s="171">
        <f t="shared" si="5"/>
        <v>1.656984</v>
      </c>
      <c r="AE53" s="154"/>
      <c r="AF53" s="154"/>
      <c r="AG53" s="154"/>
      <c r="AH53" s="155"/>
    </row>
    <row r="54" spans="2:34" ht="9" customHeight="1">
      <c r="B54" s="95" t="s">
        <v>80</v>
      </c>
      <c r="C54" s="150" t="s">
        <v>81</v>
      </c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6">
        <f>IF(V53="","",V53*$V$40)</f>
        <v>6.4000000000000011E-5</v>
      </c>
      <c r="W54" s="156"/>
      <c r="X54" s="156"/>
      <c r="Y54" s="171">
        <f t="shared" si="4"/>
        <v>0.13255872000000002</v>
      </c>
      <c r="Z54" s="154"/>
      <c r="AA54" s="154"/>
      <c r="AB54" s="154"/>
      <c r="AC54" s="155"/>
      <c r="AD54" s="171">
        <f t="shared" si="5"/>
        <v>0.13255872000000002</v>
      </c>
      <c r="AE54" s="154"/>
      <c r="AF54" s="154"/>
      <c r="AG54" s="154"/>
      <c r="AH54" s="155"/>
    </row>
    <row r="55" spans="2:34" ht="9" customHeight="1">
      <c r="B55" s="95" t="s">
        <v>82</v>
      </c>
      <c r="C55" s="150" t="s">
        <v>83</v>
      </c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6">
        <v>0.04</v>
      </c>
      <c r="W55" s="156"/>
      <c r="X55" s="156"/>
      <c r="Y55" s="171">
        <f t="shared" si="4"/>
        <v>82.849199999999996</v>
      </c>
      <c r="Z55" s="154"/>
      <c r="AA55" s="154"/>
      <c r="AB55" s="154"/>
      <c r="AC55" s="155"/>
      <c r="AD55" s="171">
        <f t="shared" si="5"/>
        <v>82.849199999999996</v>
      </c>
      <c r="AE55" s="154"/>
      <c r="AF55" s="154"/>
      <c r="AG55" s="154"/>
      <c r="AH55" s="155"/>
    </row>
    <row r="56" spans="2:34" ht="9" customHeight="1">
      <c r="B56" s="95" t="s">
        <v>84</v>
      </c>
      <c r="C56" s="150" t="s">
        <v>85</v>
      </c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6">
        <v>2.0000000000000001E-4</v>
      </c>
      <c r="W56" s="156"/>
      <c r="X56" s="156"/>
      <c r="Y56" s="171">
        <f t="shared" si="4"/>
        <v>0.414246</v>
      </c>
      <c r="Z56" s="154"/>
      <c r="AA56" s="154"/>
      <c r="AB56" s="154"/>
      <c r="AC56" s="155"/>
      <c r="AD56" s="171">
        <f t="shared" si="5"/>
        <v>0.414246</v>
      </c>
      <c r="AE56" s="154"/>
      <c r="AF56" s="154"/>
      <c r="AG56" s="154"/>
      <c r="AH56" s="155"/>
    </row>
    <row r="57" spans="2:34" ht="9" customHeight="1">
      <c r="B57" s="95" t="s">
        <v>86</v>
      </c>
      <c r="C57" s="150" t="s">
        <v>87</v>
      </c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6">
        <f>IF(V56="","",V56*$V$38)</f>
        <v>7.1240000000000016E-5</v>
      </c>
      <c r="W57" s="156"/>
      <c r="X57" s="156"/>
      <c r="Y57" s="171">
        <f t="shared" si="4"/>
        <v>0.14755442520000003</v>
      </c>
      <c r="Z57" s="154"/>
      <c r="AA57" s="154"/>
      <c r="AB57" s="154"/>
      <c r="AC57" s="155"/>
      <c r="AD57" s="171">
        <f t="shared" si="5"/>
        <v>0.14755442520000003</v>
      </c>
      <c r="AE57" s="154"/>
      <c r="AF57" s="154"/>
      <c r="AG57" s="154"/>
      <c r="AH57" s="155"/>
    </row>
    <row r="58" spans="2:34" ht="9" customHeight="1">
      <c r="B58" s="96" t="s">
        <v>88</v>
      </c>
      <c r="C58" s="160" t="s">
        <v>89</v>
      </c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6">
        <v>1E-4</v>
      </c>
      <c r="W58" s="166"/>
      <c r="X58" s="166"/>
      <c r="Y58" s="172">
        <f t="shared" si="4"/>
        <v>0.207123</v>
      </c>
      <c r="Z58" s="163"/>
      <c r="AA58" s="163"/>
      <c r="AB58" s="163"/>
      <c r="AC58" s="164"/>
      <c r="AD58" s="172">
        <f t="shared" si="5"/>
        <v>0.207123</v>
      </c>
      <c r="AE58" s="163"/>
      <c r="AF58" s="163"/>
      <c r="AG58" s="163"/>
      <c r="AH58" s="164"/>
    </row>
    <row r="59" spans="2:34" ht="3" customHeight="1">
      <c r="B59" s="92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</row>
    <row r="60" spans="2:34" ht="9" customHeight="1">
      <c r="B60" s="93">
        <v>5</v>
      </c>
      <c r="C60" s="165" t="s">
        <v>90</v>
      </c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45">
        <f>IF(SUM(V61:X67)=0,"",SUM(V61:X67))</f>
        <v>0.15135192000000003</v>
      </c>
      <c r="W60" s="146"/>
      <c r="X60" s="147"/>
      <c r="Y60" s="148">
        <f>SUM(Y61:AC67)</f>
        <v>313.48463726160003</v>
      </c>
      <c r="Z60" s="148"/>
      <c r="AA60" s="148"/>
      <c r="AB60" s="148"/>
      <c r="AC60" s="149"/>
      <c r="AD60" s="148">
        <f>SUM(AD61:AH67)</f>
        <v>313.48463726160003</v>
      </c>
      <c r="AE60" s="148"/>
      <c r="AF60" s="148"/>
      <c r="AG60" s="148"/>
      <c r="AH60" s="149"/>
    </row>
    <row r="61" spans="2:34" ht="9" customHeight="1">
      <c r="B61" s="95" t="s">
        <v>91</v>
      </c>
      <c r="C61" s="150" t="s">
        <v>92</v>
      </c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6">
        <v>0.1111</v>
      </c>
      <c r="W61" s="156"/>
      <c r="X61" s="157"/>
      <c r="Y61" s="154">
        <f t="shared" ref="Y61:Y67" si="6">IF(V61="","",$Y$20*V61)</f>
        <v>230.113653</v>
      </c>
      <c r="Z61" s="154"/>
      <c r="AA61" s="154"/>
      <c r="AB61" s="154"/>
      <c r="AC61" s="155"/>
      <c r="AD61" s="154">
        <f t="shared" ref="AD61:AD67" si="7">IF(Y61="","",Y61*$Y$17)</f>
        <v>230.113653</v>
      </c>
      <c r="AE61" s="154"/>
      <c r="AF61" s="154"/>
      <c r="AG61" s="154"/>
      <c r="AH61" s="155"/>
    </row>
    <row r="62" spans="2:34" ht="9" customHeight="1">
      <c r="B62" s="95" t="s">
        <v>93</v>
      </c>
      <c r="C62" s="150" t="s">
        <v>94</v>
      </c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6">
        <v>1E-4</v>
      </c>
      <c r="W62" s="156"/>
      <c r="X62" s="157"/>
      <c r="Y62" s="154">
        <f t="shared" si="6"/>
        <v>0.207123</v>
      </c>
      <c r="Z62" s="154"/>
      <c r="AA62" s="154"/>
      <c r="AB62" s="154"/>
      <c r="AC62" s="155"/>
      <c r="AD62" s="154">
        <f t="shared" si="7"/>
        <v>0.207123</v>
      </c>
      <c r="AE62" s="154"/>
      <c r="AF62" s="154"/>
      <c r="AG62" s="154"/>
      <c r="AH62" s="155"/>
    </row>
    <row r="63" spans="2:34" ht="9" customHeight="1">
      <c r="B63" s="95" t="s">
        <v>95</v>
      </c>
      <c r="C63" s="150" t="s">
        <v>96</v>
      </c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6">
        <v>1E-4</v>
      </c>
      <c r="W63" s="156"/>
      <c r="X63" s="157"/>
      <c r="Y63" s="154">
        <f t="shared" si="6"/>
        <v>0.207123</v>
      </c>
      <c r="Z63" s="154"/>
      <c r="AA63" s="154"/>
      <c r="AB63" s="154"/>
      <c r="AC63" s="155"/>
      <c r="AD63" s="154">
        <f t="shared" si="7"/>
        <v>0.207123</v>
      </c>
      <c r="AE63" s="154"/>
      <c r="AF63" s="154"/>
      <c r="AG63" s="154"/>
      <c r="AH63" s="155"/>
    </row>
    <row r="64" spans="2:34" ht="9" customHeight="1">
      <c r="B64" s="95" t="s">
        <v>97</v>
      </c>
      <c r="C64" s="150" t="s">
        <v>98</v>
      </c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6">
        <v>1E-4</v>
      </c>
      <c r="W64" s="156"/>
      <c r="X64" s="157"/>
      <c r="Y64" s="154">
        <f t="shared" si="6"/>
        <v>0.207123</v>
      </c>
      <c r="Z64" s="154"/>
      <c r="AA64" s="154"/>
      <c r="AB64" s="154"/>
      <c r="AC64" s="155"/>
      <c r="AD64" s="154">
        <f t="shared" si="7"/>
        <v>0.207123</v>
      </c>
      <c r="AE64" s="154"/>
      <c r="AF64" s="154"/>
      <c r="AG64" s="154"/>
      <c r="AH64" s="155"/>
    </row>
    <row r="65" spans="2:34" ht="9" customHeight="1">
      <c r="B65" s="95" t="s">
        <v>99</v>
      </c>
      <c r="C65" s="150" t="s">
        <v>100</v>
      </c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6">
        <v>2.0000000000000001E-4</v>
      </c>
      <c r="W65" s="156"/>
      <c r="X65" s="157"/>
      <c r="Y65" s="154">
        <f t="shared" si="6"/>
        <v>0.414246</v>
      </c>
      <c r="Z65" s="154"/>
      <c r="AA65" s="154"/>
      <c r="AB65" s="154"/>
      <c r="AC65" s="155"/>
      <c r="AD65" s="154">
        <f t="shared" si="7"/>
        <v>0.414246</v>
      </c>
      <c r="AE65" s="154"/>
      <c r="AF65" s="154"/>
      <c r="AG65" s="154"/>
      <c r="AH65" s="155"/>
    </row>
    <row r="66" spans="2:34" ht="9" customHeight="1">
      <c r="B66" s="95" t="s">
        <v>101</v>
      </c>
      <c r="C66" s="150" t="s">
        <v>36</v>
      </c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6"/>
      <c r="W66" s="156"/>
      <c r="X66" s="157"/>
      <c r="Y66" s="154" t="str">
        <f t="shared" si="6"/>
        <v/>
      </c>
      <c r="Z66" s="154"/>
      <c r="AA66" s="154"/>
      <c r="AB66" s="154"/>
      <c r="AC66" s="155"/>
      <c r="AD66" s="154" t="str">
        <f t="shared" si="7"/>
        <v/>
      </c>
      <c r="AE66" s="154"/>
      <c r="AF66" s="154"/>
      <c r="AG66" s="154"/>
      <c r="AH66" s="155"/>
    </row>
    <row r="67" spans="2:34" ht="9" customHeight="1">
      <c r="B67" s="96" t="s">
        <v>102</v>
      </c>
      <c r="C67" s="160" t="s">
        <v>103</v>
      </c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6">
        <f>IF(SUM(V61:X65)="","",SUM(V61:X65)*$V$38)</f>
        <v>3.9751920000000017E-2</v>
      </c>
      <c r="W67" s="166"/>
      <c r="X67" s="167"/>
      <c r="Y67" s="163">
        <f t="shared" si="6"/>
        <v>82.335369261600036</v>
      </c>
      <c r="Z67" s="163"/>
      <c r="AA67" s="163"/>
      <c r="AB67" s="163"/>
      <c r="AC67" s="164"/>
      <c r="AD67" s="163">
        <f t="shared" si="7"/>
        <v>82.335369261600036</v>
      </c>
      <c r="AE67" s="163"/>
      <c r="AF67" s="163"/>
      <c r="AG67" s="163"/>
      <c r="AH67" s="164"/>
    </row>
    <row r="68" spans="2:34" ht="3" customHeight="1">
      <c r="B68" s="92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</row>
    <row r="69" spans="2:34" ht="9" customHeight="1">
      <c r="B69" s="93">
        <v>6</v>
      </c>
      <c r="C69" s="165" t="s">
        <v>104</v>
      </c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45" t="str">
        <f>IF(SUM(V73:X73)=0,"",SUM(V73:X73))</f>
        <v/>
      </c>
      <c r="W69" s="146"/>
      <c r="X69" s="147"/>
      <c r="Y69" s="148">
        <f>SUM(Y70:AC73)</f>
        <v>0</v>
      </c>
      <c r="Z69" s="148"/>
      <c r="AA69" s="148"/>
      <c r="AB69" s="148"/>
      <c r="AC69" s="149"/>
      <c r="AD69" s="148">
        <f>SUM(AD70:AH73)</f>
        <v>0</v>
      </c>
      <c r="AE69" s="148"/>
      <c r="AF69" s="148"/>
      <c r="AG69" s="148"/>
      <c r="AH69" s="149"/>
    </row>
    <row r="70" spans="2:34" ht="9" customHeight="1">
      <c r="B70" s="95" t="s">
        <v>105</v>
      </c>
      <c r="C70" s="150" t="s">
        <v>106</v>
      </c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6"/>
      <c r="W70" s="156"/>
      <c r="X70" s="157"/>
      <c r="Y70" s="152"/>
      <c r="Z70" s="152"/>
      <c r="AA70" s="152"/>
      <c r="AB70" s="152"/>
      <c r="AC70" s="153"/>
      <c r="AD70" s="154" t="str">
        <f>IF(Y70="","",Y70*$Y$17)</f>
        <v/>
      </c>
      <c r="AE70" s="154"/>
      <c r="AF70" s="154"/>
      <c r="AG70" s="154"/>
      <c r="AH70" s="155"/>
    </row>
    <row r="71" spans="2:34" ht="9" customHeight="1">
      <c r="B71" s="95" t="s">
        <v>107</v>
      </c>
      <c r="C71" s="150" t="s">
        <v>108</v>
      </c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6"/>
      <c r="W71" s="156"/>
      <c r="X71" s="157"/>
      <c r="Y71" s="152" t="str">
        <f>IF(V71="","",$Y$20*V71)</f>
        <v/>
      </c>
      <c r="Z71" s="152"/>
      <c r="AA71" s="152"/>
      <c r="AB71" s="152"/>
      <c r="AC71" s="153"/>
      <c r="AD71" s="154" t="str">
        <f>IF(Y71="","",Y71*$Y$17)</f>
        <v/>
      </c>
      <c r="AE71" s="154"/>
      <c r="AF71" s="154"/>
      <c r="AG71" s="154"/>
      <c r="AH71" s="155"/>
    </row>
    <row r="72" spans="2:34" ht="9" customHeight="1">
      <c r="B72" s="95" t="s">
        <v>109</v>
      </c>
      <c r="C72" s="150" t="s">
        <v>110</v>
      </c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6"/>
      <c r="W72" s="156"/>
      <c r="X72" s="157"/>
      <c r="Y72" s="152" t="str">
        <f>IF(V72="","",$Y$20*V72)</f>
        <v/>
      </c>
      <c r="Z72" s="152"/>
      <c r="AA72" s="152"/>
      <c r="AB72" s="152"/>
      <c r="AC72" s="153"/>
      <c r="AD72" s="154" t="str">
        <f>IF(Y72="","",Y72*$Y$17)</f>
        <v/>
      </c>
      <c r="AE72" s="154"/>
      <c r="AF72" s="154"/>
      <c r="AG72" s="154"/>
      <c r="AH72" s="155"/>
    </row>
    <row r="73" spans="2:34" ht="9" customHeight="1">
      <c r="B73" s="96" t="s">
        <v>111</v>
      </c>
      <c r="C73" s="160" t="s">
        <v>112</v>
      </c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6"/>
      <c r="W73" s="166"/>
      <c r="X73" s="167"/>
      <c r="Y73" s="173" t="str">
        <f>IF(V73="","",$Y$38*V73)</f>
        <v/>
      </c>
      <c r="Z73" s="173"/>
      <c r="AA73" s="173"/>
      <c r="AB73" s="173"/>
      <c r="AC73" s="174"/>
      <c r="AD73" s="163" t="str">
        <f>IF(Y73="","",Y73*$Y$17)</f>
        <v/>
      </c>
      <c r="AE73" s="163"/>
      <c r="AF73" s="163"/>
      <c r="AG73" s="163"/>
      <c r="AH73" s="164"/>
    </row>
    <row r="74" spans="2:34" ht="3" customHeight="1">
      <c r="B74" s="92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</row>
    <row r="75" spans="2:34" ht="9" customHeight="1">
      <c r="B75" s="93">
        <v>7</v>
      </c>
      <c r="C75" s="165" t="s">
        <v>113</v>
      </c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45">
        <f>IF(SUM(V76:X82)=0,"",SUM(V76:X82))</f>
        <v>0.21650000000000003</v>
      </c>
      <c r="W75" s="146"/>
      <c r="X75" s="147"/>
      <c r="Y75" s="148">
        <f>SUM(Y76:AC82)</f>
        <v>902.99121615772265</v>
      </c>
      <c r="Z75" s="148"/>
      <c r="AA75" s="148"/>
      <c r="AB75" s="148"/>
      <c r="AC75" s="149"/>
      <c r="AD75" s="148">
        <f>SUM(AD76:AH82)</f>
        <v>902.99121615772265</v>
      </c>
      <c r="AE75" s="148"/>
      <c r="AF75" s="148"/>
      <c r="AG75" s="148"/>
      <c r="AH75" s="149"/>
    </row>
    <row r="76" spans="2:34" ht="9" customHeight="1">
      <c r="B76" s="95" t="s">
        <v>114</v>
      </c>
      <c r="C76" s="150" t="s">
        <v>115</v>
      </c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6">
        <v>0.05</v>
      </c>
      <c r="W76" s="156"/>
      <c r="X76" s="157"/>
      <c r="Y76" s="154">
        <f>IF(V76="","",$Y$93*V76)</f>
        <v>189.62083101608002</v>
      </c>
      <c r="Z76" s="154"/>
      <c r="AA76" s="154"/>
      <c r="AB76" s="154"/>
      <c r="AC76" s="155"/>
      <c r="AD76" s="154">
        <f t="shared" ref="AD76:AD82" si="8">IF(Y76="","",Y76*$Y$17)</f>
        <v>189.62083101608002</v>
      </c>
      <c r="AE76" s="154"/>
      <c r="AF76" s="154"/>
      <c r="AG76" s="154"/>
      <c r="AH76" s="155"/>
    </row>
    <row r="77" spans="2:34" ht="9" customHeight="1">
      <c r="B77" s="95" t="s">
        <v>116</v>
      </c>
      <c r="C77" s="150" t="s">
        <v>117</v>
      </c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6">
        <v>0.1</v>
      </c>
      <c r="W77" s="156"/>
      <c r="X77" s="157"/>
      <c r="Y77" s="154">
        <f>IF(V77="","",($Y$93+$Y$76)*V77)</f>
        <v>398.20374513376805</v>
      </c>
      <c r="Z77" s="154"/>
      <c r="AA77" s="154"/>
      <c r="AB77" s="154"/>
      <c r="AC77" s="155"/>
      <c r="AD77" s="154">
        <f t="shared" si="8"/>
        <v>398.20374513376805</v>
      </c>
      <c r="AE77" s="154"/>
      <c r="AF77" s="154"/>
      <c r="AG77" s="154"/>
      <c r="AH77" s="155"/>
    </row>
    <row r="78" spans="2:34" ht="9" customHeight="1">
      <c r="B78" s="95" t="s">
        <v>118</v>
      </c>
      <c r="C78" s="150" t="s">
        <v>119</v>
      </c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6">
        <v>6.4999999999999997E-3</v>
      </c>
      <c r="W78" s="156"/>
      <c r="X78" s="157"/>
      <c r="Y78" s="154">
        <f>IF(V78="","",(($Y$76+$Y$77+$Y$93/0.9135))*V78)</f>
        <v>30.805761805280962</v>
      </c>
      <c r="Z78" s="154"/>
      <c r="AA78" s="154"/>
      <c r="AB78" s="154"/>
      <c r="AC78" s="155"/>
      <c r="AD78" s="154">
        <f t="shared" si="8"/>
        <v>30.805761805280962</v>
      </c>
      <c r="AE78" s="154"/>
      <c r="AF78" s="154"/>
      <c r="AG78" s="154"/>
      <c r="AH78" s="155"/>
    </row>
    <row r="79" spans="2:34" ht="9" customHeight="1">
      <c r="B79" s="95" t="s">
        <v>120</v>
      </c>
      <c r="C79" s="150" t="s">
        <v>121</v>
      </c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6">
        <v>0.03</v>
      </c>
      <c r="W79" s="156"/>
      <c r="X79" s="157"/>
      <c r="Y79" s="154">
        <f>IF(V79="","",(($Y$76+$Y$77+$Y$93/0.9135))*V79)</f>
        <v>142.18043910129674</v>
      </c>
      <c r="Z79" s="154"/>
      <c r="AA79" s="154"/>
      <c r="AB79" s="154"/>
      <c r="AC79" s="155"/>
      <c r="AD79" s="154">
        <f t="shared" si="8"/>
        <v>142.18043910129674</v>
      </c>
      <c r="AE79" s="154"/>
      <c r="AF79" s="154"/>
      <c r="AG79" s="154"/>
      <c r="AH79" s="155"/>
    </row>
    <row r="80" spans="2:34" ht="9" customHeight="1">
      <c r="B80" s="95" t="s">
        <v>122</v>
      </c>
      <c r="C80" s="150" t="s">
        <v>123</v>
      </c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6"/>
      <c r="W80" s="156"/>
      <c r="X80" s="157"/>
      <c r="Y80" s="154" t="str">
        <f>IF(V80="","",(($Y$76+$Y$77+$Y$93/0.9135))*V80)</f>
        <v/>
      </c>
      <c r="Z80" s="154"/>
      <c r="AA80" s="154"/>
      <c r="AB80" s="154"/>
      <c r="AC80" s="155"/>
      <c r="AD80" s="154" t="str">
        <f t="shared" si="8"/>
        <v/>
      </c>
      <c r="AE80" s="154"/>
      <c r="AF80" s="154"/>
      <c r="AG80" s="154"/>
      <c r="AH80" s="155"/>
    </row>
    <row r="81" spans="2:39" ht="9" customHeight="1">
      <c r="B81" s="95" t="s">
        <v>124</v>
      </c>
      <c r="C81" s="150" t="s">
        <v>125</v>
      </c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6">
        <v>0.03</v>
      </c>
      <c r="W81" s="156"/>
      <c r="X81" s="157"/>
      <c r="Y81" s="154">
        <f>IF(V81="","",(($Y$76+$Y$77+$Y$93/0.9135))*V81)</f>
        <v>142.18043910129674</v>
      </c>
      <c r="Z81" s="154"/>
      <c r="AA81" s="154"/>
      <c r="AB81" s="154"/>
      <c r="AC81" s="155"/>
      <c r="AD81" s="154">
        <f t="shared" si="8"/>
        <v>142.18043910129674</v>
      </c>
      <c r="AE81" s="154"/>
      <c r="AF81" s="154"/>
      <c r="AG81" s="154"/>
      <c r="AH81" s="155"/>
    </row>
    <row r="82" spans="2:39" ht="9" customHeight="1">
      <c r="B82" s="96" t="s">
        <v>126</v>
      </c>
      <c r="C82" s="160" t="s">
        <v>127</v>
      </c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6"/>
      <c r="W82" s="166"/>
      <c r="X82" s="167"/>
      <c r="Y82" s="163" t="str">
        <f>IF(V82="","",(($Y$76+$Y$77+$Y$93/0.9135))*V82)</f>
        <v/>
      </c>
      <c r="Z82" s="163"/>
      <c r="AA82" s="163"/>
      <c r="AB82" s="163"/>
      <c r="AC82" s="164"/>
      <c r="AD82" s="163" t="str">
        <f t="shared" si="8"/>
        <v/>
      </c>
      <c r="AE82" s="163"/>
      <c r="AF82" s="163"/>
      <c r="AG82" s="163"/>
      <c r="AH82" s="164"/>
    </row>
    <row r="83" spans="2:39" ht="3" customHeight="1">
      <c r="B83" s="89"/>
    </row>
    <row r="84" spans="2:39" ht="3" customHeight="1">
      <c r="B84" s="89"/>
    </row>
    <row r="85" spans="2:39" ht="3" customHeight="1">
      <c r="B85" s="89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7"/>
      <c r="W85" s="107"/>
      <c r="X85" s="107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</row>
    <row r="86" spans="2:39" ht="9" customHeight="1">
      <c r="B86" s="183" t="s">
        <v>128</v>
      </c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5"/>
      <c r="Y86" s="186" t="s">
        <v>20</v>
      </c>
      <c r="Z86" s="187"/>
      <c r="AA86" s="187"/>
      <c r="AB86" s="187"/>
      <c r="AC86" s="188"/>
      <c r="AD86" s="187" t="s">
        <v>21</v>
      </c>
      <c r="AE86" s="187"/>
      <c r="AF86" s="187"/>
      <c r="AG86" s="187"/>
      <c r="AH86" s="188"/>
      <c r="AM86" s="103"/>
    </row>
    <row r="87" spans="2:39" ht="9" customHeight="1">
      <c r="B87" s="104" t="s">
        <v>129</v>
      </c>
      <c r="C87" s="189" t="str">
        <f>CONCATENATE("Módulo 1"," - ",$C$20)</f>
        <v>Módulo 1 - Composição da Remuneração</v>
      </c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90"/>
      <c r="V87" s="191"/>
      <c r="W87" s="192"/>
      <c r="X87" s="193"/>
      <c r="Y87" s="194">
        <f>$Y$20</f>
        <v>2071.23</v>
      </c>
      <c r="Z87" s="195"/>
      <c r="AA87" s="195"/>
      <c r="AB87" s="195"/>
      <c r="AC87" s="196"/>
      <c r="AD87" s="194">
        <f t="shared" ref="AD87:AD95" si="9">IF(Y87="","",Y87*$Y$17)</f>
        <v>2071.23</v>
      </c>
      <c r="AE87" s="195"/>
      <c r="AF87" s="195"/>
      <c r="AG87" s="195"/>
      <c r="AH87" s="196"/>
    </row>
    <row r="88" spans="2:39" ht="9" customHeight="1">
      <c r="B88" s="105" t="s">
        <v>130</v>
      </c>
      <c r="C88" s="178" t="str">
        <f>CONCATENATE("Módulo 2"," - ",$C$29)</f>
        <v>Módulo 2 - Benefícios Mensais e Diários</v>
      </c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9"/>
      <c r="V88" s="180"/>
      <c r="W88" s="181"/>
      <c r="X88" s="182"/>
      <c r="Y88" s="175">
        <f>$Y$29</f>
        <v>332.27379999999999</v>
      </c>
      <c r="Z88" s="176"/>
      <c r="AA88" s="176"/>
      <c r="AB88" s="176"/>
      <c r="AC88" s="177"/>
      <c r="AD88" s="175">
        <f t="shared" si="9"/>
        <v>332.27379999999999</v>
      </c>
      <c r="AE88" s="176"/>
      <c r="AF88" s="176"/>
      <c r="AG88" s="176"/>
      <c r="AH88" s="177"/>
    </row>
    <row r="89" spans="2:39" ht="9" customHeight="1">
      <c r="B89" s="105" t="s">
        <v>131</v>
      </c>
      <c r="C89" s="178" t="str">
        <f>CONCATENATE("Módulo 3"," - ",$C$38)</f>
        <v>Módulo 3 - Encargos Previdênciários, Sociais e Trabalhistas Sobre a Remuneração</v>
      </c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9"/>
      <c r="V89" s="180"/>
      <c r="W89" s="181"/>
      <c r="X89" s="182"/>
      <c r="Y89" s="175">
        <f>$Y$38</f>
        <v>737.77212600000007</v>
      </c>
      <c r="Z89" s="176"/>
      <c r="AA89" s="176"/>
      <c r="AB89" s="176"/>
      <c r="AC89" s="177"/>
      <c r="AD89" s="175">
        <f t="shared" si="9"/>
        <v>737.77212600000007</v>
      </c>
      <c r="AE89" s="176"/>
      <c r="AF89" s="176"/>
      <c r="AG89" s="176"/>
      <c r="AH89" s="177"/>
    </row>
    <row r="90" spans="2:39" ht="9" customHeight="1">
      <c r="B90" s="105" t="s">
        <v>132</v>
      </c>
      <c r="C90" s="178" t="str">
        <f>CONCATENATE("Módulo 4"," - ",$C$48)</f>
        <v>Módulo 4 - Provisão para Rescisão</v>
      </c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9"/>
      <c r="V90" s="180"/>
      <c r="W90" s="181"/>
      <c r="X90" s="182"/>
      <c r="Y90" s="175">
        <f>$Y$48</f>
        <v>337.65605705999997</v>
      </c>
      <c r="Z90" s="176"/>
      <c r="AA90" s="176"/>
      <c r="AB90" s="176"/>
      <c r="AC90" s="177"/>
      <c r="AD90" s="175">
        <f t="shared" si="9"/>
        <v>337.65605705999997</v>
      </c>
      <c r="AE90" s="176"/>
      <c r="AF90" s="176"/>
      <c r="AG90" s="176"/>
      <c r="AH90" s="177"/>
    </row>
    <row r="91" spans="2:39" ht="9" customHeight="1">
      <c r="B91" s="105" t="s">
        <v>133</v>
      </c>
      <c r="C91" s="178" t="str">
        <f>CONCATENATE("Módulo 5"," - ",$C$60)</f>
        <v>Módulo 5 - Custo de Reposição do Servidor Ausente</v>
      </c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9"/>
      <c r="V91" s="180"/>
      <c r="W91" s="181"/>
      <c r="X91" s="182"/>
      <c r="Y91" s="175">
        <f>$Y$60</f>
        <v>313.48463726160003</v>
      </c>
      <c r="Z91" s="176"/>
      <c r="AA91" s="176"/>
      <c r="AB91" s="176"/>
      <c r="AC91" s="177"/>
      <c r="AD91" s="175">
        <f t="shared" si="9"/>
        <v>313.48463726160003</v>
      </c>
      <c r="AE91" s="176"/>
      <c r="AF91" s="176"/>
      <c r="AG91" s="176"/>
      <c r="AH91" s="177"/>
    </row>
    <row r="92" spans="2:39" ht="9" customHeight="1">
      <c r="B92" s="105" t="s">
        <v>134</v>
      </c>
      <c r="C92" s="178" t="str">
        <f>CONCATENATE("Módulo 6"," - ",$C$69)</f>
        <v>Módulo 6 - Insumos Diversos (uniformes, materiais, equipamentos e outros)</v>
      </c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9"/>
      <c r="V92" s="180"/>
      <c r="W92" s="181"/>
      <c r="X92" s="182"/>
      <c r="Y92" s="175">
        <f>$Y$69</f>
        <v>0</v>
      </c>
      <c r="Z92" s="176"/>
      <c r="AA92" s="176"/>
      <c r="AB92" s="176"/>
      <c r="AC92" s="177"/>
      <c r="AD92" s="175">
        <f t="shared" si="9"/>
        <v>0</v>
      </c>
      <c r="AE92" s="176"/>
      <c r="AF92" s="176"/>
      <c r="AG92" s="176"/>
      <c r="AH92" s="177"/>
    </row>
    <row r="93" spans="2:39" ht="9" customHeight="1">
      <c r="B93" s="210" t="s">
        <v>135</v>
      </c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2"/>
      <c r="Y93" s="213">
        <f>IF(SUM(Y87:AC92)=0,"",SUM(Y87:AC92))</f>
        <v>3792.4166203216</v>
      </c>
      <c r="Z93" s="214"/>
      <c r="AA93" s="214"/>
      <c r="AB93" s="214"/>
      <c r="AC93" s="215"/>
      <c r="AD93" s="213">
        <f t="shared" si="9"/>
        <v>3792.4166203216</v>
      </c>
      <c r="AE93" s="214"/>
      <c r="AF93" s="214"/>
      <c r="AG93" s="214"/>
      <c r="AH93" s="215"/>
    </row>
    <row r="94" spans="2:39" ht="9" customHeight="1">
      <c r="B94" s="106" t="s">
        <v>136</v>
      </c>
      <c r="C94" s="216" t="str">
        <f>CONCATENATE("Módulo 7"," - ",$C$75)</f>
        <v>Módulo 7 - Custos Indiretos, Tributos e Lucro</v>
      </c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7"/>
      <c r="V94" s="218"/>
      <c r="W94" s="219"/>
      <c r="X94" s="220"/>
      <c r="Y94" s="221">
        <f>$Y$75</f>
        <v>902.99121615772265</v>
      </c>
      <c r="Z94" s="222"/>
      <c r="AA94" s="222"/>
      <c r="AB94" s="222"/>
      <c r="AC94" s="223"/>
      <c r="AD94" s="221">
        <f t="shared" si="9"/>
        <v>902.99121615772265</v>
      </c>
      <c r="AE94" s="222"/>
      <c r="AF94" s="222"/>
      <c r="AG94" s="222"/>
      <c r="AH94" s="223"/>
    </row>
    <row r="95" spans="2:39" ht="9" customHeight="1">
      <c r="B95" s="197" t="s">
        <v>137</v>
      </c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9"/>
      <c r="Y95" s="200">
        <f>IF(SUM(Y93:AC94)=0,"",SUM(Y93:AC94))</f>
        <v>4695.4078364793222</v>
      </c>
      <c r="Z95" s="201"/>
      <c r="AA95" s="201"/>
      <c r="AB95" s="201"/>
      <c r="AC95" s="202"/>
      <c r="AD95" s="200">
        <f t="shared" si="9"/>
        <v>4695.4078364793222</v>
      </c>
      <c r="AE95" s="201"/>
      <c r="AF95" s="201"/>
      <c r="AG95" s="201"/>
      <c r="AH95" s="202"/>
    </row>
  </sheetData>
  <mergeCells count="289">
    <mergeCell ref="B95:X95"/>
    <mergeCell ref="Y95:AC95"/>
    <mergeCell ref="AD95:AH95"/>
    <mergeCell ref="B14:M15"/>
    <mergeCell ref="N14:AH15"/>
    <mergeCell ref="A3:AI4"/>
    <mergeCell ref="C92:U92"/>
    <mergeCell ref="V92:X92"/>
    <mergeCell ref="Y92:AC92"/>
    <mergeCell ref="AD92:AH92"/>
    <mergeCell ref="B93:X93"/>
    <mergeCell ref="Y93:AC93"/>
    <mergeCell ref="AD93:AH93"/>
    <mergeCell ref="C94:U94"/>
    <mergeCell ref="V94:X94"/>
    <mergeCell ref="Y94:AC94"/>
    <mergeCell ref="AD94:AH94"/>
    <mergeCell ref="C89:U89"/>
    <mergeCell ref="V89:X89"/>
    <mergeCell ref="Y89:AC89"/>
    <mergeCell ref="AD89:AH89"/>
    <mergeCell ref="C90:U90"/>
    <mergeCell ref="V90:X90"/>
    <mergeCell ref="Y90:AC90"/>
    <mergeCell ref="AD90:AH90"/>
    <mergeCell ref="C91:U91"/>
    <mergeCell ref="V91:X91"/>
    <mergeCell ref="Y91:AC91"/>
    <mergeCell ref="AD91:AH91"/>
    <mergeCell ref="B86:X86"/>
    <mergeCell ref="Y86:AC86"/>
    <mergeCell ref="AD86:AH86"/>
    <mergeCell ref="C87:U87"/>
    <mergeCell ref="V87:X87"/>
    <mergeCell ref="Y87:AC87"/>
    <mergeCell ref="AD87:AH87"/>
    <mergeCell ref="C88:U88"/>
    <mergeCell ref="V88:X88"/>
    <mergeCell ref="Y88:AC88"/>
    <mergeCell ref="AD88:AH88"/>
    <mergeCell ref="C80:U80"/>
    <mergeCell ref="V80:X80"/>
    <mergeCell ref="Y80:AC80"/>
    <mergeCell ref="AD80:AH80"/>
    <mergeCell ref="C81:U81"/>
    <mergeCell ref="V81:X81"/>
    <mergeCell ref="Y81:AC81"/>
    <mergeCell ref="AD81:AH81"/>
    <mergeCell ref="C82:U82"/>
    <mergeCell ref="V82:X82"/>
    <mergeCell ref="Y82:AC82"/>
    <mergeCell ref="AD82:AH82"/>
    <mergeCell ref="C77:U77"/>
    <mergeCell ref="V77:X77"/>
    <mergeCell ref="Y77:AC77"/>
    <mergeCell ref="AD77:AH77"/>
    <mergeCell ref="C78:U78"/>
    <mergeCell ref="V78:X78"/>
    <mergeCell ref="Y78:AC78"/>
    <mergeCell ref="AD78:AH78"/>
    <mergeCell ref="C79:U79"/>
    <mergeCell ref="V79:X79"/>
    <mergeCell ref="Y79:AC79"/>
    <mergeCell ref="AD79:AH79"/>
    <mergeCell ref="C73:U73"/>
    <mergeCell ref="V73:X73"/>
    <mergeCell ref="Y73:AC73"/>
    <mergeCell ref="AD73:AH73"/>
    <mergeCell ref="C75:U75"/>
    <mergeCell ref="V75:X75"/>
    <mergeCell ref="Y75:AC75"/>
    <mergeCell ref="AD75:AH75"/>
    <mergeCell ref="C76:U76"/>
    <mergeCell ref="V76:X76"/>
    <mergeCell ref="Y76:AC76"/>
    <mergeCell ref="AD76:AH76"/>
    <mergeCell ref="C70:U70"/>
    <mergeCell ref="V70:X70"/>
    <mergeCell ref="Y70:AC70"/>
    <mergeCell ref="AD70:AH70"/>
    <mergeCell ref="C71:U71"/>
    <mergeCell ref="V71:X71"/>
    <mergeCell ref="Y71:AC71"/>
    <mergeCell ref="AD71:AH71"/>
    <mergeCell ref="C72:U72"/>
    <mergeCell ref="V72:X72"/>
    <mergeCell ref="Y72:AC72"/>
    <mergeCell ref="AD72:AH72"/>
    <mergeCell ref="C66:U66"/>
    <mergeCell ref="V66:X66"/>
    <mergeCell ref="Y66:AC66"/>
    <mergeCell ref="AD66:AH66"/>
    <mergeCell ref="C67:U67"/>
    <mergeCell ref="V67:X67"/>
    <mergeCell ref="Y67:AC67"/>
    <mergeCell ref="AD67:AH67"/>
    <mergeCell ref="C69:U69"/>
    <mergeCell ref="V69:X69"/>
    <mergeCell ref="Y69:AC69"/>
    <mergeCell ref="AD69:AH69"/>
    <mergeCell ref="C63:U63"/>
    <mergeCell ref="V63:X63"/>
    <mergeCell ref="Y63:AC63"/>
    <mergeCell ref="AD63:AH63"/>
    <mergeCell ref="C64:U64"/>
    <mergeCell ref="V64:X64"/>
    <mergeCell ref="Y64:AC64"/>
    <mergeCell ref="AD64:AH64"/>
    <mergeCell ref="C65:U65"/>
    <mergeCell ref="V65:X65"/>
    <mergeCell ref="Y65:AC65"/>
    <mergeCell ref="AD65:AH65"/>
    <mergeCell ref="C60:U60"/>
    <mergeCell ref="V60:X60"/>
    <mergeCell ref="Y60:AC60"/>
    <mergeCell ref="AD60:AH60"/>
    <mergeCell ref="C61:U61"/>
    <mergeCell ref="V61:X61"/>
    <mergeCell ref="Y61:AC61"/>
    <mergeCell ref="AD61:AH61"/>
    <mergeCell ref="C62:U62"/>
    <mergeCell ref="V62:X62"/>
    <mergeCell ref="Y62:AC62"/>
    <mergeCell ref="AD62:AH62"/>
    <mergeCell ref="C56:U56"/>
    <mergeCell ref="V56:X56"/>
    <mergeCell ref="Y56:AC56"/>
    <mergeCell ref="AD56:AH56"/>
    <mergeCell ref="C57:U57"/>
    <mergeCell ref="V57:X57"/>
    <mergeCell ref="Y57:AC57"/>
    <mergeCell ref="AD57:AH57"/>
    <mergeCell ref="C58:U58"/>
    <mergeCell ref="V58:X58"/>
    <mergeCell ref="Y58:AC58"/>
    <mergeCell ref="AD58:AH58"/>
    <mergeCell ref="C53:U53"/>
    <mergeCell ref="V53:X53"/>
    <mergeCell ref="Y53:AC53"/>
    <mergeCell ref="AD53:AH53"/>
    <mergeCell ref="C54:U54"/>
    <mergeCell ref="V54:X54"/>
    <mergeCell ref="Y54:AC54"/>
    <mergeCell ref="AD54:AH54"/>
    <mergeCell ref="C55:U55"/>
    <mergeCell ref="V55:X55"/>
    <mergeCell ref="Y55:AC55"/>
    <mergeCell ref="AD55:AH55"/>
    <mergeCell ref="C50:U50"/>
    <mergeCell ref="V50:X50"/>
    <mergeCell ref="Y50:AC50"/>
    <mergeCell ref="AD50:AH50"/>
    <mergeCell ref="C51:U51"/>
    <mergeCell ref="V51:X51"/>
    <mergeCell ref="Y51:AC51"/>
    <mergeCell ref="AD51:AH51"/>
    <mergeCell ref="C52:U52"/>
    <mergeCell ref="V52:X52"/>
    <mergeCell ref="Y52:AC52"/>
    <mergeCell ref="AD52:AH52"/>
    <mergeCell ref="C46:U46"/>
    <mergeCell ref="V46:X46"/>
    <mergeCell ref="Y46:AC46"/>
    <mergeCell ref="AD46:AH46"/>
    <mergeCell ref="C48:U48"/>
    <mergeCell ref="V48:X48"/>
    <mergeCell ref="Y48:AC48"/>
    <mergeCell ref="AD48:AH48"/>
    <mergeCell ref="C49:U49"/>
    <mergeCell ref="V49:X49"/>
    <mergeCell ref="Y49:AC49"/>
    <mergeCell ref="AD49:AH49"/>
    <mergeCell ref="C43:U43"/>
    <mergeCell ref="V43:X43"/>
    <mergeCell ref="Y43:AC43"/>
    <mergeCell ref="AD43:AH43"/>
    <mergeCell ref="C44:U44"/>
    <mergeCell ref="V44:X44"/>
    <mergeCell ref="Y44:AC44"/>
    <mergeCell ref="AD44:AH44"/>
    <mergeCell ref="C45:U45"/>
    <mergeCell ref="V45:X45"/>
    <mergeCell ref="Y45:AC45"/>
    <mergeCell ref="AD45:AH45"/>
    <mergeCell ref="C40:U40"/>
    <mergeCell ref="V40:X40"/>
    <mergeCell ref="Y40:AC40"/>
    <mergeCell ref="AD40:AH40"/>
    <mergeCell ref="C41:U41"/>
    <mergeCell ref="V41:X41"/>
    <mergeCell ref="Y41:AC41"/>
    <mergeCell ref="AD41:AH41"/>
    <mergeCell ref="C42:U42"/>
    <mergeCell ref="V42:X42"/>
    <mergeCell ref="Y42:AC42"/>
    <mergeCell ref="AD42:AH42"/>
    <mergeCell ref="C36:U36"/>
    <mergeCell ref="V36:X36"/>
    <mergeCell ref="Y36:AC36"/>
    <mergeCell ref="AD36:AH36"/>
    <mergeCell ref="C38:U38"/>
    <mergeCell ref="V38:X38"/>
    <mergeCell ref="Y38:AC38"/>
    <mergeCell ref="AD38:AH38"/>
    <mergeCell ref="C39:U39"/>
    <mergeCell ref="V39:X39"/>
    <mergeCell ref="Y39:AC39"/>
    <mergeCell ref="AD39:AH39"/>
    <mergeCell ref="C33:U33"/>
    <mergeCell ref="V33:X33"/>
    <mergeCell ref="Y33:AC33"/>
    <mergeCell ref="AD33:AH33"/>
    <mergeCell ref="C34:U34"/>
    <mergeCell ref="V34:X34"/>
    <mergeCell ref="Y34:AC34"/>
    <mergeCell ref="AD34:AH34"/>
    <mergeCell ref="C35:U35"/>
    <mergeCell ref="V35:X35"/>
    <mergeCell ref="Y35:AC35"/>
    <mergeCell ref="AD35:AH35"/>
    <mergeCell ref="C30:U30"/>
    <mergeCell ref="V30:X30"/>
    <mergeCell ref="Y30:AC30"/>
    <mergeCell ref="AD30:AH30"/>
    <mergeCell ref="C31:U31"/>
    <mergeCell ref="V31:X31"/>
    <mergeCell ref="Y31:AC31"/>
    <mergeCell ref="AD31:AH31"/>
    <mergeCell ref="C32:U32"/>
    <mergeCell ref="V32:X32"/>
    <mergeCell ref="Y32:AC32"/>
    <mergeCell ref="AD32:AH32"/>
    <mergeCell ref="C26:U26"/>
    <mergeCell ref="V26:X26"/>
    <mergeCell ref="Y26:AC26"/>
    <mergeCell ref="AD26:AH26"/>
    <mergeCell ref="C27:U27"/>
    <mergeCell ref="V27:X27"/>
    <mergeCell ref="Y27:AC27"/>
    <mergeCell ref="AD27:AH27"/>
    <mergeCell ref="C29:U29"/>
    <mergeCell ref="V29:X29"/>
    <mergeCell ref="Y29:AC29"/>
    <mergeCell ref="AD29:AH29"/>
    <mergeCell ref="C23:U23"/>
    <mergeCell ref="V23:X23"/>
    <mergeCell ref="Y23:AC23"/>
    <mergeCell ref="AD23:AH23"/>
    <mergeCell ref="C24:U24"/>
    <mergeCell ref="V24:X24"/>
    <mergeCell ref="Y24:AC24"/>
    <mergeCell ref="AD24:AH24"/>
    <mergeCell ref="C25:U25"/>
    <mergeCell ref="V25:X25"/>
    <mergeCell ref="Y25:AC25"/>
    <mergeCell ref="AD25:AH25"/>
    <mergeCell ref="Y19:AC19"/>
    <mergeCell ref="AD19:AH19"/>
    <mergeCell ref="V20:X20"/>
    <mergeCell ref="Y20:AC20"/>
    <mergeCell ref="AD20:AH20"/>
    <mergeCell ref="C21:X21"/>
    <mergeCell ref="Y21:AC21"/>
    <mergeCell ref="AD21:AH21"/>
    <mergeCell ref="C22:U22"/>
    <mergeCell ref="V22:X22"/>
    <mergeCell ref="Y22:AC22"/>
    <mergeCell ref="AD22:AH22"/>
    <mergeCell ref="B10:AH10"/>
    <mergeCell ref="B11:G11"/>
    <mergeCell ref="H11:AH11"/>
    <mergeCell ref="B12:H12"/>
    <mergeCell ref="I12:AH12"/>
    <mergeCell ref="B13:T13"/>
    <mergeCell ref="U13:AH13"/>
    <mergeCell ref="B17:X17"/>
    <mergeCell ref="Y17:AH17"/>
    <mergeCell ref="B6:E6"/>
    <mergeCell ref="F6:I6"/>
    <mergeCell ref="K6:M6"/>
    <mergeCell ref="N6:Q6"/>
    <mergeCell ref="T6:W6"/>
    <mergeCell ref="X6:AH6"/>
    <mergeCell ref="B8:E8"/>
    <mergeCell ref="F8:I8"/>
    <mergeCell ref="K8:T8"/>
    <mergeCell ref="U8:X8"/>
    <mergeCell ref="Z8:AC8"/>
    <mergeCell ref="AD8:AF8"/>
  </mergeCells>
  <pageMargins left="0.196850393700787" right="0.196850393700787" top="0.196850393700787" bottom="0.196850393700787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96"/>
  <sheetViews>
    <sheetView topLeftCell="A37" workbookViewId="0">
      <selection activeCell="Y23" sqref="Y23:AC23"/>
    </sheetView>
  </sheetViews>
  <sheetFormatPr defaultColWidth="2.85546875" defaultRowHeight="9"/>
  <cols>
    <col min="1" max="1" width="2.85546875" style="88"/>
    <col min="2" max="2" width="3.140625" style="88" customWidth="1"/>
    <col min="3" max="9" width="2.85546875" style="88"/>
    <col min="10" max="10" width="3" style="88" customWidth="1"/>
    <col min="11" max="28" width="2.85546875" style="88"/>
    <col min="29" max="29" width="1.28515625" style="88" customWidth="1"/>
    <col min="30" max="32" width="2.85546875" style="88"/>
    <col min="33" max="33" width="3.85546875" style="88" customWidth="1"/>
    <col min="34" max="34" width="0.5703125" style="88" customWidth="1"/>
    <col min="35" max="36" width="2.85546875" style="88" hidden="1" customWidth="1"/>
    <col min="37" max="16384" width="2.85546875" style="88"/>
  </cols>
  <sheetData>
    <row r="1" spans="1:36" ht="13.5" customHeight="1">
      <c r="AG1" s="110"/>
    </row>
    <row r="2" spans="1:36" ht="12.75" customHeight="1">
      <c r="B2" s="224" t="s">
        <v>138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</row>
    <row r="3" spans="1:36" ht="12.75" customHeight="1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</row>
    <row r="4" spans="1:36" ht="9" customHeight="1">
      <c r="A4" s="109"/>
      <c r="B4" s="225" t="s">
        <v>0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</row>
    <row r="5" spans="1:36" ht="9" customHeight="1">
      <c r="A5" s="109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</row>
    <row r="6" spans="1:36" ht="9" customHeight="1">
      <c r="B6" s="89"/>
    </row>
    <row r="7" spans="1:36" ht="9" customHeight="1">
      <c r="B7" s="112" t="s">
        <v>1</v>
      </c>
      <c r="C7" s="112"/>
      <c r="D7" s="112"/>
      <c r="E7" s="112"/>
      <c r="F7" s="113"/>
      <c r="G7" s="113"/>
      <c r="H7" s="113"/>
      <c r="I7" s="113"/>
      <c r="K7" s="114" t="s">
        <v>3</v>
      </c>
      <c r="L7" s="115"/>
      <c r="M7" s="116"/>
      <c r="N7" s="113"/>
      <c r="O7" s="113"/>
      <c r="P7" s="113"/>
      <c r="Q7" s="113"/>
      <c r="T7" s="117" t="s">
        <v>5</v>
      </c>
      <c r="U7" s="117"/>
      <c r="V7" s="117"/>
      <c r="W7" s="117"/>
      <c r="X7" s="118"/>
      <c r="Y7" s="119"/>
      <c r="Z7" s="119"/>
      <c r="AA7" s="119"/>
      <c r="AB7" s="119"/>
      <c r="AC7" s="119"/>
      <c r="AD7" s="119"/>
      <c r="AE7" s="119"/>
      <c r="AF7" s="119"/>
      <c r="AG7" s="119"/>
      <c r="AH7" s="120"/>
    </row>
    <row r="8" spans="1:36" ht="3" customHeight="1">
      <c r="B8" s="90"/>
      <c r="C8" s="90"/>
      <c r="D8" s="90"/>
      <c r="E8" s="90"/>
      <c r="F8" s="91"/>
      <c r="G8" s="91"/>
      <c r="H8" s="91"/>
      <c r="I8" s="91"/>
      <c r="K8" s="90"/>
      <c r="L8" s="99"/>
      <c r="M8" s="99"/>
      <c r="N8" s="99"/>
      <c r="O8" s="100"/>
      <c r="P8" s="91"/>
      <c r="Q8" s="91"/>
      <c r="R8" s="91"/>
      <c r="T8" s="97"/>
      <c r="U8" s="97"/>
      <c r="V8" s="97"/>
      <c r="W8" s="97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6" ht="9" customHeight="1">
      <c r="B9" s="121"/>
      <c r="C9" s="121"/>
      <c r="D9" s="121"/>
      <c r="E9" s="121"/>
      <c r="F9" s="122"/>
      <c r="G9" s="122"/>
      <c r="H9" s="122"/>
      <c r="I9" s="122"/>
      <c r="K9" s="117" t="s">
        <v>7</v>
      </c>
      <c r="L9" s="117"/>
      <c r="M9" s="117"/>
      <c r="N9" s="117"/>
      <c r="O9" s="117"/>
      <c r="P9" s="117"/>
      <c r="Q9" s="117"/>
      <c r="R9" s="117"/>
      <c r="S9" s="117"/>
      <c r="T9" s="117"/>
      <c r="U9" s="123"/>
      <c r="V9" s="124"/>
      <c r="W9" s="124"/>
      <c r="X9" s="124"/>
      <c r="Z9" s="112" t="s">
        <v>8</v>
      </c>
      <c r="AA9" s="112"/>
      <c r="AB9" s="112"/>
      <c r="AC9" s="112"/>
      <c r="AD9" s="124"/>
      <c r="AE9" s="124"/>
      <c r="AF9" s="124"/>
    </row>
    <row r="11" spans="1:36" ht="9" customHeight="1">
      <c r="B11" s="125" t="s">
        <v>10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</row>
    <row r="12" spans="1:36" ht="9" customHeight="1">
      <c r="B12" s="126" t="s">
        <v>11</v>
      </c>
      <c r="C12" s="127"/>
      <c r="D12" s="127"/>
      <c r="E12" s="127"/>
      <c r="F12" s="127"/>
      <c r="G12" s="128"/>
      <c r="H12" s="129" t="s">
        <v>144</v>
      </c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1"/>
    </row>
    <row r="13" spans="1:36" ht="9" customHeight="1">
      <c r="B13" s="132" t="s">
        <v>13</v>
      </c>
      <c r="C13" s="133"/>
      <c r="D13" s="133"/>
      <c r="E13" s="133"/>
      <c r="F13" s="133"/>
      <c r="G13" s="133"/>
      <c r="H13" s="134"/>
      <c r="I13" s="132" t="s">
        <v>14</v>
      </c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4"/>
    </row>
    <row r="14" spans="1:36" ht="9" customHeight="1">
      <c r="B14" s="132" t="s">
        <v>15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4"/>
      <c r="U14" s="135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7"/>
    </row>
    <row r="15" spans="1:36" ht="9" customHeight="1">
      <c r="B15" s="125" t="s">
        <v>17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203" t="s">
        <v>18</v>
      </c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</row>
    <row r="16" spans="1:36" ht="9" customHeight="1"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</row>
    <row r="17" spans="2:34" ht="3" customHeight="1"/>
    <row r="18" spans="2:34" ht="9" customHeight="1">
      <c r="B18" s="138" t="s">
        <v>19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40"/>
      <c r="Y18" s="141">
        <v>1</v>
      </c>
      <c r="Z18" s="141"/>
      <c r="AA18" s="141"/>
      <c r="AB18" s="141"/>
      <c r="AC18" s="141"/>
      <c r="AD18" s="141"/>
      <c r="AE18" s="141"/>
      <c r="AF18" s="141"/>
      <c r="AG18" s="141"/>
      <c r="AH18" s="141"/>
    </row>
    <row r="19" spans="2:34" ht="3" customHeight="1"/>
    <row r="20" spans="2:34" ht="9" customHeight="1"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7"/>
      <c r="N20" s="97"/>
      <c r="O20" s="97"/>
      <c r="P20" s="97"/>
      <c r="Q20" s="97"/>
      <c r="R20" s="97"/>
      <c r="S20" s="97"/>
      <c r="T20" s="97"/>
      <c r="U20" s="97"/>
      <c r="V20" s="101"/>
      <c r="Y20" s="142" t="s">
        <v>20</v>
      </c>
      <c r="Z20" s="143"/>
      <c r="AA20" s="143"/>
      <c r="AB20" s="143"/>
      <c r="AC20" s="144"/>
      <c r="AD20" s="143" t="s">
        <v>21</v>
      </c>
      <c r="AE20" s="143"/>
      <c r="AF20" s="143"/>
      <c r="AG20" s="143"/>
      <c r="AH20" s="144"/>
    </row>
    <row r="21" spans="2:34" ht="9" customHeight="1">
      <c r="B21" s="93">
        <v>1</v>
      </c>
      <c r="C21" s="94" t="s">
        <v>22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145">
        <f>IF(SUM(V22:X28)=0,"",SUM(V22:X28))</f>
        <v>0.4</v>
      </c>
      <c r="W21" s="146"/>
      <c r="X21" s="147"/>
      <c r="Y21" s="148">
        <f>SUM(Y22:AC28)</f>
        <v>5178.8</v>
      </c>
      <c r="Z21" s="148"/>
      <c r="AA21" s="148"/>
      <c r="AB21" s="148"/>
      <c r="AC21" s="149"/>
      <c r="AD21" s="148">
        <f>SUM(AD22:AH28)</f>
        <v>5178.8</v>
      </c>
      <c r="AE21" s="148"/>
      <c r="AF21" s="148"/>
      <c r="AG21" s="148"/>
      <c r="AH21" s="149"/>
    </row>
    <row r="22" spans="2:34" ht="9" customHeight="1">
      <c r="B22" s="95" t="s">
        <v>23</v>
      </c>
      <c r="C22" s="150" t="s">
        <v>24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1"/>
      <c r="Y22" s="152">
        <v>4738.8</v>
      </c>
      <c r="Z22" s="152"/>
      <c r="AA22" s="152"/>
      <c r="AB22" s="152"/>
      <c r="AC22" s="153"/>
      <c r="AD22" s="154">
        <f>IF(Y22=0,"",Y22*$Y$18)</f>
        <v>4738.8</v>
      </c>
      <c r="AE22" s="154"/>
      <c r="AF22" s="154"/>
      <c r="AG22" s="154"/>
      <c r="AH22" s="155"/>
    </row>
    <row r="23" spans="2:34" ht="9" customHeight="1">
      <c r="B23" s="95" t="s">
        <v>25</v>
      </c>
      <c r="C23" s="150" t="s">
        <v>26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6">
        <v>0.4</v>
      </c>
      <c r="W23" s="156"/>
      <c r="X23" s="157"/>
      <c r="Y23" s="154">
        <f>IF(V23="","",($V$23*1100))</f>
        <v>440</v>
      </c>
      <c r="Z23" s="154"/>
      <c r="AA23" s="154"/>
      <c r="AB23" s="154"/>
      <c r="AC23" s="155"/>
      <c r="AD23" s="154">
        <f t="shared" ref="AD23:AD28" si="0">IF(Y23="","",Y23*$Y$18)</f>
        <v>440</v>
      </c>
      <c r="AE23" s="154"/>
      <c r="AF23" s="154"/>
      <c r="AG23" s="154"/>
      <c r="AH23" s="155"/>
    </row>
    <row r="24" spans="2:34" ht="9" customHeight="1">
      <c r="B24" s="95" t="s">
        <v>27</v>
      </c>
      <c r="C24" s="150" t="s">
        <v>28</v>
      </c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8"/>
      <c r="W24" s="158"/>
      <c r="X24" s="159"/>
      <c r="Y24" s="154" t="str">
        <f>IF(W24="","",$Y$22*W24)</f>
        <v/>
      </c>
      <c r="Z24" s="154"/>
      <c r="AA24" s="154"/>
      <c r="AB24" s="154"/>
      <c r="AC24" s="155"/>
      <c r="AD24" s="154" t="str">
        <f t="shared" si="0"/>
        <v/>
      </c>
      <c r="AE24" s="154"/>
      <c r="AF24" s="154"/>
      <c r="AG24" s="154"/>
      <c r="AH24" s="155"/>
    </row>
    <row r="25" spans="2:34" ht="9" customHeight="1">
      <c r="B25" s="95" t="s">
        <v>29</v>
      </c>
      <c r="C25" s="150" t="s">
        <v>30</v>
      </c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8"/>
      <c r="W25" s="158"/>
      <c r="X25" s="159"/>
      <c r="Y25" s="154" t="str">
        <f>IF(W25="","",$Y$22*W25)</f>
        <v/>
      </c>
      <c r="Z25" s="154"/>
      <c r="AA25" s="154"/>
      <c r="AB25" s="154"/>
      <c r="AC25" s="155"/>
      <c r="AD25" s="154" t="str">
        <f t="shared" si="0"/>
        <v/>
      </c>
      <c r="AE25" s="154"/>
      <c r="AF25" s="154"/>
      <c r="AG25" s="154"/>
      <c r="AH25" s="155"/>
    </row>
    <row r="26" spans="2:34" ht="9" customHeight="1">
      <c r="B26" s="95" t="s">
        <v>31</v>
      </c>
      <c r="C26" s="150" t="s">
        <v>32</v>
      </c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8"/>
      <c r="W26" s="158"/>
      <c r="X26" s="159"/>
      <c r="Y26" s="154" t="str">
        <f>IF(W26="","",$Y$22*W26)</f>
        <v/>
      </c>
      <c r="Z26" s="154"/>
      <c r="AA26" s="154"/>
      <c r="AB26" s="154"/>
      <c r="AC26" s="155"/>
      <c r="AD26" s="154" t="str">
        <f t="shared" si="0"/>
        <v/>
      </c>
      <c r="AE26" s="154"/>
      <c r="AF26" s="154"/>
      <c r="AG26" s="154"/>
      <c r="AH26" s="155"/>
    </row>
    <row r="27" spans="2:34" ht="9" customHeight="1">
      <c r="B27" s="95" t="s">
        <v>33</v>
      </c>
      <c r="C27" s="150" t="s">
        <v>34</v>
      </c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8"/>
      <c r="W27" s="158"/>
      <c r="X27" s="159"/>
      <c r="Y27" s="154" t="str">
        <f>IF(W27="","",$Y$22*W27)</f>
        <v/>
      </c>
      <c r="Z27" s="154"/>
      <c r="AA27" s="154"/>
      <c r="AB27" s="154"/>
      <c r="AC27" s="155"/>
      <c r="AD27" s="154" t="str">
        <f t="shared" si="0"/>
        <v/>
      </c>
      <c r="AE27" s="154"/>
      <c r="AF27" s="154"/>
      <c r="AG27" s="154"/>
      <c r="AH27" s="155"/>
    </row>
    <row r="28" spans="2:34" ht="9" customHeight="1">
      <c r="B28" s="96" t="s">
        <v>35</v>
      </c>
      <c r="C28" s="160" t="s">
        <v>36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1"/>
      <c r="W28" s="161"/>
      <c r="X28" s="162"/>
      <c r="Y28" s="163" t="str">
        <f>IF(W28="","",$Y$22*W28)</f>
        <v/>
      </c>
      <c r="Z28" s="163"/>
      <c r="AA28" s="163"/>
      <c r="AB28" s="163"/>
      <c r="AC28" s="164"/>
      <c r="AD28" s="163" t="str">
        <f t="shared" si="0"/>
        <v/>
      </c>
      <c r="AE28" s="163"/>
      <c r="AF28" s="163"/>
      <c r="AG28" s="163"/>
      <c r="AH28" s="164"/>
    </row>
    <row r="29" spans="2:34" ht="3" customHeight="1">
      <c r="B29" s="92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</row>
    <row r="30" spans="2:34" ht="9" customHeight="1">
      <c r="B30" s="93">
        <v>2</v>
      </c>
      <c r="C30" s="165" t="s">
        <v>37</v>
      </c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45" t="str">
        <f>IF(SUM(V31:X37)=0,"",SUM(V31:X37))</f>
        <v/>
      </c>
      <c r="W30" s="146"/>
      <c r="X30" s="147"/>
      <c r="Y30" s="148">
        <f>SUM(Y31:AC37)</f>
        <v>0</v>
      </c>
      <c r="Z30" s="148"/>
      <c r="AA30" s="148"/>
      <c r="AB30" s="148"/>
      <c r="AC30" s="149"/>
      <c r="AD30" s="148">
        <f>SUM(AD31:AH37)</f>
        <v>0</v>
      </c>
      <c r="AE30" s="148"/>
      <c r="AF30" s="148"/>
      <c r="AG30" s="148"/>
      <c r="AH30" s="149"/>
    </row>
    <row r="31" spans="2:34" ht="9" customHeight="1">
      <c r="B31" s="95" t="s">
        <v>38</v>
      </c>
      <c r="C31" s="150" t="s">
        <v>39</v>
      </c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6"/>
      <c r="W31" s="156"/>
      <c r="X31" s="157"/>
      <c r="Y31" s="154"/>
      <c r="Z31" s="154"/>
      <c r="AA31" s="154"/>
      <c r="AB31" s="154"/>
      <c r="AC31" s="155"/>
      <c r="AD31" s="154" t="str">
        <f t="shared" ref="AD31:AD37" si="1">IF(Y31="","",Y31*$Y$18)</f>
        <v/>
      </c>
      <c r="AE31" s="154"/>
      <c r="AF31" s="154"/>
      <c r="AG31" s="154"/>
      <c r="AH31" s="155"/>
    </row>
    <row r="32" spans="2:34" ht="9" customHeight="1">
      <c r="B32" s="95" t="s">
        <v>40</v>
      </c>
      <c r="C32" s="150" t="s">
        <v>41</v>
      </c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6"/>
      <c r="W32" s="156"/>
      <c r="X32" s="157"/>
      <c r="Y32" s="154"/>
      <c r="Z32" s="154"/>
      <c r="AA32" s="154"/>
      <c r="AB32" s="154"/>
      <c r="AC32" s="155"/>
      <c r="AD32" s="154" t="str">
        <f t="shared" si="1"/>
        <v/>
      </c>
      <c r="AE32" s="154"/>
      <c r="AF32" s="154"/>
      <c r="AG32" s="154"/>
      <c r="AH32" s="155"/>
    </row>
    <row r="33" spans="2:34" ht="9" customHeight="1">
      <c r="B33" s="95" t="s">
        <v>42</v>
      </c>
      <c r="C33" s="150" t="s">
        <v>43</v>
      </c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6"/>
      <c r="W33" s="156"/>
      <c r="X33" s="157"/>
      <c r="Y33" s="154"/>
      <c r="Z33" s="154"/>
      <c r="AA33" s="154"/>
      <c r="AB33" s="154"/>
      <c r="AC33" s="155"/>
      <c r="AD33" s="154" t="str">
        <f t="shared" si="1"/>
        <v/>
      </c>
      <c r="AE33" s="154"/>
      <c r="AF33" s="154"/>
      <c r="AG33" s="154"/>
      <c r="AH33" s="155"/>
    </row>
    <row r="34" spans="2:34" ht="9" customHeight="1">
      <c r="B34" s="95" t="s">
        <v>44</v>
      </c>
      <c r="C34" s="150" t="s">
        <v>45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6"/>
      <c r="W34" s="156"/>
      <c r="X34" s="157"/>
      <c r="Y34" s="154" t="str">
        <f>IF(V34="","",$Y$22*V34)</f>
        <v/>
      </c>
      <c r="Z34" s="154"/>
      <c r="AA34" s="154"/>
      <c r="AB34" s="154"/>
      <c r="AC34" s="155"/>
      <c r="AD34" s="154" t="str">
        <f t="shared" si="1"/>
        <v/>
      </c>
      <c r="AE34" s="154"/>
      <c r="AF34" s="154"/>
      <c r="AG34" s="154"/>
      <c r="AH34" s="155"/>
    </row>
    <row r="35" spans="2:34" ht="9" customHeight="1">
      <c r="B35" s="95" t="s">
        <v>46</v>
      </c>
      <c r="C35" s="150" t="s">
        <v>47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6"/>
      <c r="W35" s="156"/>
      <c r="X35" s="157"/>
      <c r="Y35" s="154" t="str">
        <f>IF(V35="","",$Y$22*V35)</f>
        <v/>
      </c>
      <c r="Z35" s="154"/>
      <c r="AA35" s="154"/>
      <c r="AB35" s="154"/>
      <c r="AC35" s="155"/>
      <c r="AD35" s="154" t="str">
        <f t="shared" si="1"/>
        <v/>
      </c>
      <c r="AE35" s="154"/>
      <c r="AF35" s="154"/>
      <c r="AG35" s="154"/>
      <c r="AH35" s="155"/>
    </row>
    <row r="36" spans="2:34" ht="9" customHeight="1">
      <c r="B36" s="95" t="s">
        <v>48</v>
      </c>
      <c r="C36" s="150" t="s">
        <v>49</v>
      </c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6"/>
      <c r="W36" s="156"/>
      <c r="X36" s="157"/>
      <c r="Y36" s="154" t="str">
        <f>IF(V36="","",$Y$22*V36)</f>
        <v/>
      </c>
      <c r="Z36" s="154"/>
      <c r="AA36" s="154"/>
      <c r="AB36" s="154"/>
      <c r="AC36" s="155"/>
      <c r="AD36" s="154" t="str">
        <f t="shared" si="1"/>
        <v/>
      </c>
      <c r="AE36" s="154"/>
      <c r="AF36" s="154"/>
      <c r="AG36" s="154"/>
      <c r="AH36" s="155"/>
    </row>
    <row r="37" spans="2:34" ht="9" customHeight="1">
      <c r="B37" s="96" t="s">
        <v>50</v>
      </c>
      <c r="C37" s="160" t="s">
        <v>51</v>
      </c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6"/>
      <c r="W37" s="166"/>
      <c r="X37" s="167"/>
      <c r="Y37" s="163" t="str">
        <f>IF(V37="","",$Y$22*V37)</f>
        <v/>
      </c>
      <c r="Z37" s="163"/>
      <c r="AA37" s="163"/>
      <c r="AB37" s="163"/>
      <c r="AC37" s="164"/>
      <c r="AD37" s="163" t="str">
        <f t="shared" si="1"/>
        <v/>
      </c>
      <c r="AE37" s="163"/>
      <c r="AF37" s="163"/>
      <c r="AG37" s="163"/>
      <c r="AH37" s="164"/>
    </row>
    <row r="38" spans="2:34" ht="3" customHeight="1">
      <c r="B38" s="89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</row>
    <row r="39" spans="2:34" ht="9" customHeight="1">
      <c r="B39" s="98">
        <v>3</v>
      </c>
      <c r="C39" s="168" t="s">
        <v>52</v>
      </c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45">
        <f>IF(SUM(V40:X47)=0,"",SUM(V40:X47))</f>
        <v>0.35620000000000007</v>
      </c>
      <c r="W39" s="145"/>
      <c r="X39" s="169"/>
      <c r="Y39" s="148">
        <f>SUM(Y40:AC47)</f>
        <v>1844.6885600000001</v>
      </c>
      <c r="Z39" s="148"/>
      <c r="AA39" s="148"/>
      <c r="AB39" s="148"/>
      <c r="AC39" s="148"/>
      <c r="AD39" s="170">
        <f>SUM(AD40:AH47)</f>
        <v>1844.6885600000001</v>
      </c>
      <c r="AE39" s="148"/>
      <c r="AF39" s="148"/>
      <c r="AG39" s="148"/>
      <c r="AH39" s="149"/>
    </row>
    <row r="40" spans="2:34" ht="9" customHeight="1">
      <c r="B40" s="95" t="s">
        <v>53</v>
      </c>
      <c r="C40" s="150" t="s">
        <v>54</v>
      </c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6">
        <v>0.2</v>
      </c>
      <c r="W40" s="156"/>
      <c r="X40" s="157"/>
      <c r="Y40" s="154">
        <f t="shared" ref="Y40:Y47" si="2">IF(V40="","",$Y$21*V40)</f>
        <v>1035.76</v>
      </c>
      <c r="Z40" s="154"/>
      <c r="AA40" s="154"/>
      <c r="AB40" s="154"/>
      <c r="AC40" s="155"/>
      <c r="AD40" s="154">
        <f t="shared" ref="AD40:AD47" si="3">IF(Y40="","",Y40*$Y$18)</f>
        <v>1035.76</v>
      </c>
      <c r="AE40" s="154"/>
      <c r="AF40" s="154"/>
      <c r="AG40" s="154"/>
      <c r="AH40" s="155"/>
    </row>
    <row r="41" spans="2:34" ht="9" customHeight="1">
      <c r="B41" s="95" t="s">
        <v>55</v>
      </c>
      <c r="C41" s="150" t="s">
        <v>56</v>
      </c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6">
        <v>0.08</v>
      </c>
      <c r="W41" s="156"/>
      <c r="X41" s="157"/>
      <c r="Y41" s="154">
        <f t="shared" si="2"/>
        <v>414.30400000000003</v>
      </c>
      <c r="Z41" s="154"/>
      <c r="AA41" s="154"/>
      <c r="AB41" s="154"/>
      <c r="AC41" s="155"/>
      <c r="AD41" s="154">
        <f t="shared" si="3"/>
        <v>414.30400000000003</v>
      </c>
      <c r="AE41" s="154"/>
      <c r="AF41" s="154"/>
      <c r="AG41" s="154"/>
      <c r="AH41" s="155"/>
    </row>
    <row r="42" spans="2:34" ht="9" customHeight="1">
      <c r="B42" s="95" t="s">
        <v>57</v>
      </c>
      <c r="C42" s="150" t="s">
        <v>58</v>
      </c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6">
        <v>1.4999999999999999E-2</v>
      </c>
      <c r="W42" s="156"/>
      <c r="X42" s="157"/>
      <c r="Y42" s="154">
        <f t="shared" si="2"/>
        <v>77.682000000000002</v>
      </c>
      <c r="Z42" s="154"/>
      <c r="AA42" s="154"/>
      <c r="AB42" s="154"/>
      <c r="AC42" s="155"/>
      <c r="AD42" s="154">
        <f t="shared" si="3"/>
        <v>77.682000000000002</v>
      </c>
      <c r="AE42" s="154"/>
      <c r="AF42" s="154"/>
      <c r="AG42" s="154"/>
      <c r="AH42" s="155"/>
    </row>
    <row r="43" spans="2:34" ht="9" customHeight="1">
      <c r="B43" s="95" t="s">
        <v>59</v>
      </c>
      <c r="C43" s="150" t="s">
        <v>60</v>
      </c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6">
        <v>0.01</v>
      </c>
      <c r="W43" s="156"/>
      <c r="X43" s="157"/>
      <c r="Y43" s="154">
        <f t="shared" si="2"/>
        <v>51.788000000000004</v>
      </c>
      <c r="Z43" s="154"/>
      <c r="AA43" s="154"/>
      <c r="AB43" s="154"/>
      <c r="AC43" s="155"/>
      <c r="AD43" s="154">
        <f t="shared" si="3"/>
        <v>51.788000000000004</v>
      </c>
      <c r="AE43" s="154"/>
      <c r="AF43" s="154"/>
      <c r="AG43" s="154"/>
      <c r="AH43" s="155"/>
    </row>
    <row r="44" spans="2:34" ht="9" customHeight="1">
      <c r="B44" s="95" t="s">
        <v>61</v>
      </c>
      <c r="C44" s="150" t="s">
        <v>62</v>
      </c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6">
        <v>2E-3</v>
      </c>
      <c r="W44" s="156"/>
      <c r="X44" s="157"/>
      <c r="Y44" s="154">
        <f t="shared" si="2"/>
        <v>10.3576</v>
      </c>
      <c r="Z44" s="154"/>
      <c r="AA44" s="154"/>
      <c r="AB44" s="154"/>
      <c r="AC44" s="155"/>
      <c r="AD44" s="154">
        <f t="shared" si="3"/>
        <v>10.3576</v>
      </c>
      <c r="AE44" s="154"/>
      <c r="AF44" s="154"/>
      <c r="AG44" s="154"/>
      <c r="AH44" s="155"/>
    </row>
    <row r="45" spans="2:34" ht="9" customHeight="1">
      <c r="B45" s="95" t="s">
        <v>63</v>
      </c>
      <c r="C45" s="150" t="s">
        <v>64</v>
      </c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6">
        <v>6.0000000000000001E-3</v>
      </c>
      <c r="W45" s="156"/>
      <c r="X45" s="157"/>
      <c r="Y45" s="154">
        <f t="shared" si="2"/>
        <v>31.072800000000001</v>
      </c>
      <c r="Z45" s="154"/>
      <c r="AA45" s="154"/>
      <c r="AB45" s="154"/>
      <c r="AC45" s="155"/>
      <c r="AD45" s="154">
        <f t="shared" si="3"/>
        <v>31.072800000000001</v>
      </c>
      <c r="AE45" s="154"/>
      <c r="AF45" s="154"/>
      <c r="AG45" s="154"/>
      <c r="AH45" s="155"/>
    </row>
    <row r="46" spans="2:34" ht="9" customHeight="1">
      <c r="B46" s="95" t="s">
        <v>65</v>
      </c>
      <c r="C46" s="150" t="s">
        <v>66</v>
      </c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6">
        <v>2.5000000000000001E-2</v>
      </c>
      <c r="W46" s="156"/>
      <c r="X46" s="157"/>
      <c r="Y46" s="154">
        <f t="shared" si="2"/>
        <v>129.47</v>
      </c>
      <c r="Z46" s="154"/>
      <c r="AA46" s="154"/>
      <c r="AB46" s="154"/>
      <c r="AC46" s="155"/>
      <c r="AD46" s="154">
        <f t="shared" si="3"/>
        <v>129.47</v>
      </c>
      <c r="AE46" s="154"/>
      <c r="AF46" s="154"/>
      <c r="AG46" s="154"/>
      <c r="AH46" s="155"/>
    </row>
    <row r="47" spans="2:34" ht="9" customHeight="1">
      <c r="B47" s="96" t="s">
        <v>67</v>
      </c>
      <c r="C47" s="160" t="s">
        <v>68</v>
      </c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6">
        <v>1.8200000000000001E-2</v>
      </c>
      <c r="W47" s="166"/>
      <c r="X47" s="167"/>
      <c r="Y47" s="163">
        <f t="shared" si="2"/>
        <v>94.254160000000013</v>
      </c>
      <c r="Z47" s="163"/>
      <c r="AA47" s="163"/>
      <c r="AB47" s="163"/>
      <c r="AC47" s="164"/>
      <c r="AD47" s="163">
        <f t="shared" si="3"/>
        <v>94.254160000000013</v>
      </c>
      <c r="AE47" s="163"/>
      <c r="AF47" s="163"/>
      <c r="AG47" s="163"/>
      <c r="AH47" s="164"/>
    </row>
    <row r="48" spans="2:34" ht="3" customHeight="1">
      <c r="B48" s="92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</row>
    <row r="49" spans="2:34" ht="9" customHeight="1">
      <c r="B49" s="93">
        <v>4</v>
      </c>
      <c r="C49" s="165" t="s">
        <v>69</v>
      </c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45">
        <f>IF(SUM(V50:X59)=0,"",SUM(V50:X59))</f>
        <v>0.163022</v>
      </c>
      <c r="W49" s="146"/>
      <c r="X49" s="146"/>
      <c r="Y49" s="170">
        <f>SUM(Y50:AC59)</f>
        <v>844.25833360000013</v>
      </c>
      <c r="Z49" s="148"/>
      <c r="AA49" s="148"/>
      <c r="AB49" s="148"/>
      <c r="AC49" s="149"/>
      <c r="AD49" s="170">
        <f>SUM(AD50:AH59)</f>
        <v>844.25833360000013</v>
      </c>
      <c r="AE49" s="148"/>
      <c r="AF49" s="148"/>
      <c r="AG49" s="148"/>
      <c r="AH49" s="149"/>
    </row>
    <row r="50" spans="2:34" ht="9" customHeight="1">
      <c r="B50" s="95" t="s">
        <v>70</v>
      </c>
      <c r="C50" s="150" t="s">
        <v>71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6">
        <v>8.3299999999999999E-2</v>
      </c>
      <c r="W50" s="156"/>
      <c r="X50" s="156"/>
      <c r="Y50" s="171">
        <f t="shared" ref="Y50:Y59" si="4">IF(V50="","",$Y$21*V50)</f>
        <v>431.39404000000002</v>
      </c>
      <c r="Z50" s="154"/>
      <c r="AA50" s="154"/>
      <c r="AB50" s="154"/>
      <c r="AC50" s="155"/>
      <c r="AD50" s="171">
        <f t="shared" ref="AD50:AD59" si="5">IF(Y50="","",Y50*$Y$18)</f>
        <v>431.39404000000002</v>
      </c>
      <c r="AE50" s="154"/>
      <c r="AF50" s="154"/>
      <c r="AG50" s="154"/>
      <c r="AH50" s="155"/>
    </row>
    <row r="51" spans="2:34" ht="9" customHeight="1">
      <c r="B51" s="95" t="s">
        <v>72</v>
      </c>
      <c r="C51" s="150" t="s">
        <v>73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6">
        <f>IF(V50="","",V50*$V$39)</f>
        <v>2.9671460000000007E-2</v>
      </c>
      <c r="W51" s="156"/>
      <c r="X51" s="156"/>
      <c r="Y51" s="171">
        <f t="shared" si="4"/>
        <v>153.66255704800005</v>
      </c>
      <c r="Z51" s="154"/>
      <c r="AA51" s="154"/>
      <c r="AB51" s="154"/>
      <c r="AC51" s="155"/>
      <c r="AD51" s="171">
        <f t="shared" si="5"/>
        <v>153.66255704800005</v>
      </c>
      <c r="AE51" s="154"/>
      <c r="AF51" s="154"/>
      <c r="AG51" s="154"/>
      <c r="AH51" s="155"/>
    </row>
    <row r="52" spans="2:34" ht="9" customHeight="1">
      <c r="B52" s="95" t="s">
        <v>74</v>
      </c>
      <c r="C52" s="150" t="s">
        <v>75</v>
      </c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6">
        <v>6.4999999999999997E-3</v>
      </c>
      <c r="W52" s="156"/>
      <c r="X52" s="156"/>
      <c r="Y52" s="171">
        <f t="shared" si="4"/>
        <v>33.662199999999999</v>
      </c>
      <c r="Z52" s="154"/>
      <c r="AA52" s="154"/>
      <c r="AB52" s="154"/>
      <c r="AC52" s="155"/>
      <c r="AD52" s="171">
        <f t="shared" si="5"/>
        <v>33.662199999999999</v>
      </c>
      <c r="AE52" s="154"/>
      <c r="AF52" s="154"/>
      <c r="AG52" s="154"/>
      <c r="AH52" s="155"/>
    </row>
    <row r="53" spans="2:34" ht="9" customHeight="1">
      <c r="B53" s="95" t="s">
        <v>76</v>
      </c>
      <c r="C53" s="150" t="s">
        <v>77</v>
      </c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6">
        <f>IF(V52="","",V52*$V$39)</f>
        <v>2.3153000000000002E-3</v>
      </c>
      <c r="W53" s="156"/>
      <c r="X53" s="156"/>
      <c r="Y53" s="171">
        <f t="shared" si="4"/>
        <v>11.990475640000001</v>
      </c>
      <c r="Z53" s="154"/>
      <c r="AA53" s="154"/>
      <c r="AB53" s="154"/>
      <c r="AC53" s="155"/>
      <c r="AD53" s="171">
        <f t="shared" si="5"/>
        <v>11.990475640000001</v>
      </c>
      <c r="AE53" s="154"/>
      <c r="AF53" s="154"/>
      <c r="AG53" s="154"/>
      <c r="AH53" s="155"/>
    </row>
    <row r="54" spans="2:34" ht="9" customHeight="1">
      <c r="B54" s="95" t="s">
        <v>78</v>
      </c>
      <c r="C54" s="150" t="s">
        <v>79</v>
      </c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6">
        <v>8.0000000000000004E-4</v>
      </c>
      <c r="W54" s="156"/>
      <c r="X54" s="156"/>
      <c r="Y54" s="171">
        <f t="shared" si="4"/>
        <v>4.1430400000000001</v>
      </c>
      <c r="Z54" s="154"/>
      <c r="AA54" s="154"/>
      <c r="AB54" s="154"/>
      <c r="AC54" s="155"/>
      <c r="AD54" s="171">
        <f t="shared" si="5"/>
        <v>4.1430400000000001</v>
      </c>
      <c r="AE54" s="154"/>
      <c r="AF54" s="154"/>
      <c r="AG54" s="154"/>
      <c r="AH54" s="155"/>
    </row>
    <row r="55" spans="2:34" ht="9" customHeight="1">
      <c r="B55" s="95" t="s">
        <v>80</v>
      </c>
      <c r="C55" s="150" t="s">
        <v>81</v>
      </c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6">
        <f>IF(V54="","",V54*$V$41)</f>
        <v>6.4000000000000011E-5</v>
      </c>
      <c r="W55" s="156"/>
      <c r="X55" s="156"/>
      <c r="Y55" s="171">
        <f t="shared" si="4"/>
        <v>0.33144320000000005</v>
      </c>
      <c r="Z55" s="154"/>
      <c r="AA55" s="154"/>
      <c r="AB55" s="154"/>
      <c r="AC55" s="155"/>
      <c r="AD55" s="171">
        <f t="shared" si="5"/>
        <v>0.33144320000000005</v>
      </c>
      <c r="AE55" s="154"/>
      <c r="AF55" s="154"/>
      <c r="AG55" s="154"/>
      <c r="AH55" s="155"/>
    </row>
    <row r="56" spans="2:34" ht="9" customHeight="1">
      <c r="B56" s="95" t="s">
        <v>82</v>
      </c>
      <c r="C56" s="150" t="s">
        <v>83</v>
      </c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6">
        <v>0.04</v>
      </c>
      <c r="W56" s="156"/>
      <c r="X56" s="156"/>
      <c r="Y56" s="171">
        <f t="shared" si="4"/>
        <v>207.15200000000002</v>
      </c>
      <c r="Z56" s="154"/>
      <c r="AA56" s="154"/>
      <c r="AB56" s="154"/>
      <c r="AC56" s="155"/>
      <c r="AD56" s="171">
        <f t="shared" si="5"/>
        <v>207.15200000000002</v>
      </c>
      <c r="AE56" s="154"/>
      <c r="AF56" s="154"/>
      <c r="AG56" s="154"/>
      <c r="AH56" s="155"/>
    </row>
    <row r="57" spans="2:34" ht="9" customHeight="1">
      <c r="B57" s="95" t="s">
        <v>84</v>
      </c>
      <c r="C57" s="150" t="s">
        <v>85</v>
      </c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6">
        <v>2.0000000000000001E-4</v>
      </c>
      <c r="W57" s="156"/>
      <c r="X57" s="156"/>
      <c r="Y57" s="171">
        <f t="shared" si="4"/>
        <v>1.03576</v>
      </c>
      <c r="Z57" s="154"/>
      <c r="AA57" s="154"/>
      <c r="AB57" s="154"/>
      <c r="AC57" s="155"/>
      <c r="AD57" s="171">
        <f t="shared" si="5"/>
        <v>1.03576</v>
      </c>
      <c r="AE57" s="154"/>
      <c r="AF57" s="154"/>
      <c r="AG57" s="154"/>
      <c r="AH57" s="155"/>
    </row>
    <row r="58" spans="2:34" ht="9" customHeight="1">
      <c r="B58" s="95" t="s">
        <v>86</v>
      </c>
      <c r="C58" s="150" t="s">
        <v>87</v>
      </c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6">
        <f>IF(V57="","",V57*$V$39)</f>
        <v>7.1240000000000016E-5</v>
      </c>
      <c r="W58" s="156"/>
      <c r="X58" s="156"/>
      <c r="Y58" s="171">
        <f t="shared" si="4"/>
        <v>0.36893771200000008</v>
      </c>
      <c r="Z58" s="154"/>
      <c r="AA58" s="154"/>
      <c r="AB58" s="154"/>
      <c r="AC58" s="155"/>
      <c r="AD58" s="171">
        <f t="shared" si="5"/>
        <v>0.36893771200000008</v>
      </c>
      <c r="AE58" s="154"/>
      <c r="AF58" s="154"/>
      <c r="AG58" s="154"/>
      <c r="AH58" s="155"/>
    </row>
    <row r="59" spans="2:34" ht="9" customHeight="1">
      <c r="B59" s="96" t="s">
        <v>88</v>
      </c>
      <c r="C59" s="160" t="s">
        <v>89</v>
      </c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6">
        <v>1E-4</v>
      </c>
      <c r="W59" s="166"/>
      <c r="X59" s="166"/>
      <c r="Y59" s="172">
        <f t="shared" si="4"/>
        <v>0.51788000000000001</v>
      </c>
      <c r="Z59" s="163"/>
      <c r="AA59" s="163"/>
      <c r="AB59" s="163"/>
      <c r="AC59" s="164"/>
      <c r="AD59" s="172">
        <f t="shared" si="5"/>
        <v>0.51788000000000001</v>
      </c>
      <c r="AE59" s="163"/>
      <c r="AF59" s="163"/>
      <c r="AG59" s="163"/>
      <c r="AH59" s="164"/>
    </row>
    <row r="60" spans="2:34" ht="3" customHeight="1">
      <c r="B60" s="92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</row>
    <row r="61" spans="2:34" ht="9" customHeight="1">
      <c r="B61" s="93">
        <v>5</v>
      </c>
      <c r="C61" s="165" t="s">
        <v>90</v>
      </c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45">
        <f>IF(SUM(V62:X68)=0,"",SUM(V62:X68))</f>
        <v>0.15135192000000003</v>
      </c>
      <c r="W61" s="146"/>
      <c r="X61" s="147"/>
      <c r="Y61" s="148">
        <f>SUM(Y62:AC68)</f>
        <v>783.82132329600006</v>
      </c>
      <c r="Z61" s="148"/>
      <c r="AA61" s="148"/>
      <c r="AB61" s="148"/>
      <c r="AC61" s="149"/>
      <c r="AD61" s="148">
        <f>SUM(AD62:AH68)</f>
        <v>783.82132329600006</v>
      </c>
      <c r="AE61" s="148"/>
      <c r="AF61" s="148"/>
      <c r="AG61" s="148"/>
      <c r="AH61" s="149"/>
    </row>
    <row r="62" spans="2:34" ht="9" customHeight="1">
      <c r="B62" s="95" t="s">
        <v>91</v>
      </c>
      <c r="C62" s="150" t="s">
        <v>92</v>
      </c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6">
        <v>0.1111</v>
      </c>
      <c r="W62" s="156"/>
      <c r="X62" s="157"/>
      <c r="Y62" s="154">
        <f t="shared" ref="Y62:Y68" si="6">IF(V62="","",$Y$21*V62)</f>
        <v>575.36468000000002</v>
      </c>
      <c r="Z62" s="154"/>
      <c r="AA62" s="154"/>
      <c r="AB62" s="154"/>
      <c r="AC62" s="155"/>
      <c r="AD62" s="154">
        <f t="shared" ref="AD62:AD68" si="7">IF(Y62="","",Y62*$Y$18)</f>
        <v>575.36468000000002</v>
      </c>
      <c r="AE62" s="154"/>
      <c r="AF62" s="154"/>
      <c r="AG62" s="154"/>
      <c r="AH62" s="155"/>
    </row>
    <row r="63" spans="2:34" ht="9" customHeight="1">
      <c r="B63" s="95" t="s">
        <v>93</v>
      </c>
      <c r="C63" s="150" t="s">
        <v>94</v>
      </c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6">
        <v>1E-4</v>
      </c>
      <c r="W63" s="156"/>
      <c r="X63" s="157"/>
      <c r="Y63" s="154">
        <f t="shared" si="6"/>
        <v>0.51788000000000001</v>
      </c>
      <c r="Z63" s="154"/>
      <c r="AA63" s="154"/>
      <c r="AB63" s="154"/>
      <c r="AC63" s="155"/>
      <c r="AD63" s="154">
        <f t="shared" si="7"/>
        <v>0.51788000000000001</v>
      </c>
      <c r="AE63" s="154"/>
      <c r="AF63" s="154"/>
      <c r="AG63" s="154"/>
      <c r="AH63" s="155"/>
    </row>
    <row r="64" spans="2:34" ht="9" customHeight="1">
      <c r="B64" s="95" t="s">
        <v>95</v>
      </c>
      <c r="C64" s="150" t="s">
        <v>96</v>
      </c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6">
        <v>1E-4</v>
      </c>
      <c r="W64" s="156"/>
      <c r="X64" s="157"/>
      <c r="Y64" s="154">
        <f t="shared" si="6"/>
        <v>0.51788000000000001</v>
      </c>
      <c r="Z64" s="154"/>
      <c r="AA64" s="154"/>
      <c r="AB64" s="154"/>
      <c r="AC64" s="155"/>
      <c r="AD64" s="154">
        <f t="shared" si="7"/>
        <v>0.51788000000000001</v>
      </c>
      <c r="AE64" s="154"/>
      <c r="AF64" s="154"/>
      <c r="AG64" s="154"/>
      <c r="AH64" s="155"/>
    </row>
    <row r="65" spans="2:34" ht="9" customHeight="1">
      <c r="B65" s="95" t="s">
        <v>97</v>
      </c>
      <c r="C65" s="150" t="s">
        <v>98</v>
      </c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6">
        <v>1E-4</v>
      </c>
      <c r="W65" s="156"/>
      <c r="X65" s="157"/>
      <c r="Y65" s="154">
        <f t="shared" si="6"/>
        <v>0.51788000000000001</v>
      </c>
      <c r="Z65" s="154"/>
      <c r="AA65" s="154"/>
      <c r="AB65" s="154"/>
      <c r="AC65" s="155"/>
      <c r="AD65" s="154">
        <f t="shared" si="7"/>
        <v>0.51788000000000001</v>
      </c>
      <c r="AE65" s="154"/>
      <c r="AF65" s="154"/>
      <c r="AG65" s="154"/>
      <c r="AH65" s="155"/>
    </row>
    <row r="66" spans="2:34" ht="9" customHeight="1">
      <c r="B66" s="95" t="s">
        <v>99</v>
      </c>
      <c r="C66" s="150" t="s">
        <v>100</v>
      </c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6">
        <v>2.0000000000000001E-4</v>
      </c>
      <c r="W66" s="156"/>
      <c r="X66" s="157"/>
      <c r="Y66" s="154">
        <f t="shared" si="6"/>
        <v>1.03576</v>
      </c>
      <c r="Z66" s="154"/>
      <c r="AA66" s="154"/>
      <c r="AB66" s="154"/>
      <c r="AC66" s="155"/>
      <c r="AD66" s="154">
        <f t="shared" si="7"/>
        <v>1.03576</v>
      </c>
      <c r="AE66" s="154"/>
      <c r="AF66" s="154"/>
      <c r="AG66" s="154"/>
      <c r="AH66" s="155"/>
    </row>
    <row r="67" spans="2:34" ht="9" customHeight="1">
      <c r="B67" s="95" t="s">
        <v>101</v>
      </c>
      <c r="C67" s="150" t="s">
        <v>36</v>
      </c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6"/>
      <c r="W67" s="156"/>
      <c r="X67" s="157"/>
      <c r="Y67" s="154" t="str">
        <f t="shared" si="6"/>
        <v/>
      </c>
      <c r="Z67" s="154"/>
      <c r="AA67" s="154"/>
      <c r="AB67" s="154"/>
      <c r="AC67" s="155"/>
      <c r="AD67" s="154" t="str">
        <f t="shared" si="7"/>
        <v/>
      </c>
      <c r="AE67" s="154"/>
      <c r="AF67" s="154"/>
      <c r="AG67" s="154"/>
      <c r="AH67" s="155"/>
    </row>
    <row r="68" spans="2:34" ht="9" customHeight="1">
      <c r="B68" s="96" t="s">
        <v>102</v>
      </c>
      <c r="C68" s="160" t="s">
        <v>103</v>
      </c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6">
        <f>IF(SUM(V62:X66)="","",SUM(V62:X66)*$V$39)</f>
        <v>3.9751920000000017E-2</v>
      </c>
      <c r="W68" s="166"/>
      <c r="X68" s="167"/>
      <c r="Y68" s="163">
        <f t="shared" si="6"/>
        <v>205.86724329600008</v>
      </c>
      <c r="Z68" s="163"/>
      <c r="AA68" s="163"/>
      <c r="AB68" s="163"/>
      <c r="AC68" s="164"/>
      <c r="AD68" s="163">
        <f t="shared" si="7"/>
        <v>205.86724329600008</v>
      </c>
      <c r="AE68" s="163"/>
      <c r="AF68" s="163"/>
      <c r="AG68" s="163"/>
      <c r="AH68" s="164"/>
    </row>
    <row r="69" spans="2:34" ht="3" customHeight="1">
      <c r="B69" s="92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</row>
    <row r="70" spans="2:34" ht="9" customHeight="1">
      <c r="B70" s="93">
        <v>6</v>
      </c>
      <c r="C70" s="165" t="s">
        <v>104</v>
      </c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45" t="str">
        <f>IF(SUM(V74:X74)=0,"",SUM(V74:X74))</f>
        <v/>
      </c>
      <c r="W70" s="146"/>
      <c r="X70" s="147"/>
      <c r="Y70" s="148">
        <f>SUM(Y71:AC74)</f>
        <v>0</v>
      </c>
      <c r="Z70" s="148"/>
      <c r="AA70" s="148"/>
      <c r="AB70" s="148"/>
      <c r="AC70" s="149"/>
      <c r="AD70" s="148">
        <f>SUM(AD71:AH74)</f>
        <v>0</v>
      </c>
      <c r="AE70" s="148"/>
      <c r="AF70" s="148"/>
      <c r="AG70" s="148"/>
      <c r="AH70" s="149"/>
    </row>
    <row r="71" spans="2:34" ht="9" customHeight="1">
      <c r="B71" s="95" t="s">
        <v>105</v>
      </c>
      <c r="C71" s="150" t="s">
        <v>106</v>
      </c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6"/>
      <c r="W71" s="156"/>
      <c r="X71" s="157"/>
      <c r="Y71" s="152"/>
      <c r="Z71" s="152"/>
      <c r="AA71" s="152"/>
      <c r="AB71" s="152"/>
      <c r="AC71" s="153"/>
      <c r="AD71" s="154" t="str">
        <f>IF(Y71="","",Y71*$Y$18)</f>
        <v/>
      </c>
      <c r="AE71" s="154"/>
      <c r="AF71" s="154"/>
      <c r="AG71" s="154"/>
      <c r="AH71" s="155"/>
    </row>
    <row r="72" spans="2:34" ht="9" customHeight="1">
      <c r="B72" s="95" t="s">
        <v>107</v>
      </c>
      <c r="C72" s="150" t="s">
        <v>108</v>
      </c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6"/>
      <c r="W72" s="156"/>
      <c r="X72" s="157"/>
      <c r="Y72" s="152" t="str">
        <f>IF(V72="","",$Y$21*V72)</f>
        <v/>
      </c>
      <c r="Z72" s="152"/>
      <c r="AA72" s="152"/>
      <c r="AB72" s="152"/>
      <c r="AC72" s="153"/>
      <c r="AD72" s="154" t="str">
        <f>IF(Y72="","",Y72*$Y$18)</f>
        <v/>
      </c>
      <c r="AE72" s="154"/>
      <c r="AF72" s="154"/>
      <c r="AG72" s="154"/>
      <c r="AH72" s="155"/>
    </row>
    <row r="73" spans="2:34" ht="9" customHeight="1">
      <c r="B73" s="95" t="s">
        <v>109</v>
      </c>
      <c r="C73" s="150" t="s">
        <v>110</v>
      </c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6"/>
      <c r="W73" s="156"/>
      <c r="X73" s="157"/>
      <c r="Y73" s="152" t="str">
        <f>IF(V73="","",$Y$21*V73)</f>
        <v/>
      </c>
      <c r="Z73" s="152"/>
      <c r="AA73" s="152"/>
      <c r="AB73" s="152"/>
      <c r="AC73" s="153"/>
      <c r="AD73" s="154" t="str">
        <f>IF(Y73="","",Y73*$Y$18)</f>
        <v/>
      </c>
      <c r="AE73" s="154"/>
      <c r="AF73" s="154"/>
      <c r="AG73" s="154"/>
      <c r="AH73" s="155"/>
    </row>
    <row r="74" spans="2:34" ht="9" customHeight="1">
      <c r="B74" s="96" t="s">
        <v>111</v>
      </c>
      <c r="C74" s="160" t="s">
        <v>112</v>
      </c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6"/>
      <c r="W74" s="166"/>
      <c r="X74" s="167"/>
      <c r="Y74" s="173" t="str">
        <f>IF(V74="","",$Y$39*V74)</f>
        <v/>
      </c>
      <c r="Z74" s="173"/>
      <c r="AA74" s="173"/>
      <c r="AB74" s="173"/>
      <c r="AC74" s="174"/>
      <c r="AD74" s="163" t="str">
        <f>IF(Y74="","",Y74*$Y$18)</f>
        <v/>
      </c>
      <c r="AE74" s="163"/>
      <c r="AF74" s="163"/>
      <c r="AG74" s="163"/>
      <c r="AH74" s="164"/>
    </row>
    <row r="75" spans="2:34" ht="3" customHeight="1">
      <c r="B75" s="92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</row>
    <row r="76" spans="2:34" ht="9" customHeight="1">
      <c r="B76" s="93">
        <v>7</v>
      </c>
      <c r="C76" s="165" t="s">
        <v>113</v>
      </c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45">
        <f>IF(SUM(V77:X83)=0,"",SUM(V77:X83))</f>
        <v>0.21650000000000003</v>
      </c>
      <c r="W76" s="146"/>
      <c r="X76" s="147"/>
      <c r="Y76" s="148">
        <f>SUM(Y77:AC83)</f>
        <v>2059.9767609878077</v>
      </c>
      <c r="Z76" s="148"/>
      <c r="AA76" s="148"/>
      <c r="AB76" s="148"/>
      <c r="AC76" s="149"/>
      <c r="AD76" s="148">
        <f>SUM(AD77:AH83)</f>
        <v>2059.9767609878077</v>
      </c>
      <c r="AE76" s="148"/>
      <c r="AF76" s="148"/>
      <c r="AG76" s="148"/>
      <c r="AH76" s="149"/>
    </row>
    <row r="77" spans="2:34" ht="9" customHeight="1">
      <c r="B77" s="95" t="s">
        <v>114</v>
      </c>
      <c r="C77" s="150" t="s">
        <v>115</v>
      </c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6">
        <v>0.05</v>
      </c>
      <c r="W77" s="156"/>
      <c r="X77" s="157"/>
      <c r="Y77" s="154">
        <f>IF(V77="","",$Y$94*V77)</f>
        <v>432.57841084479998</v>
      </c>
      <c r="Z77" s="154"/>
      <c r="AA77" s="154"/>
      <c r="AB77" s="154"/>
      <c r="AC77" s="155"/>
      <c r="AD77" s="154">
        <f t="shared" ref="AD77:AD83" si="8">IF(Y77="","",Y77*$Y$18)</f>
        <v>432.57841084479998</v>
      </c>
      <c r="AE77" s="154"/>
      <c r="AF77" s="154"/>
      <c r="AG77" s="154"/>
      <c r="AH77" s="155"/>
    </row>
    <row r="78" spans="2:34" ht="9" customHeight="1">
      <c r="B78" s="95" t="s">
        <v>116</v>
      </c>
      <c r="C78" s="150" t="s">
        <v>117</v>
      </c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6">
        <v>0.1</v>
      </c>
      <c r="W78" s="156"/>
      <c r="X78" s="157"/>
      <c r="Y78" s="154">
        <f>IF(V78="","",($Y$94+$Y$77)*V78)</f>
        <v>908.41466277408006</v>
      </c>
      <c r="Z78" s="154"/>
      <c r="AA78" s="154"/>
      <c r="AB78" s="154"/>
      <c r="AC78" s="155"/>
      <c r="AD78" s="154">
        <f t="shared" si="8"/>
        <v>908.41466277408006</v>
      </c>
      <c r="AE78" s="154"/>
      <c r="AF78" s="154"/>
      <c r="AG78" s="154"/>
      <c r="AH78" s="155"/>
    </row>
    <row r="79" spans="2:34" ht="9" customHeight="1">
      <c r="B79" s="95" t="s">
        <v>118</v>
      </c>
      <c r="C79" s="150" t="s">
        <v>119</v>
      </c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6">
        <v>6.4999999999999997E-3</v>
      </c>
      <c r="W79" s="156"/>
      <c r="X79" s="157"/>
      <c r="Y79" s="154">
        <f>IF(V79="","",(($Y$77+$Y$78+$Y$94/0.9135))*V79)</f>
        <v>70.276601021022984</v>
      </c>
      <c r="Z79" s="154"/>
      <c r="AA79" s="154"/>
      <c r="AB79" s="154"/>
      <c r="AC79" s="155"/>
      <c r="AD79" s="154">
        <f t="shared" si="8"/>
        <v>70.276601021022984</v>
      </c>
      <c r="AE79" s="154"/>
      <c r="AF79" s="154"/>
      <c r="AG79" s="154"/>
      <c r="AH79" s="155"/>
    </row>
    <row r="80" spans="2:34" ht="9" customHeight="1">
      <c r="B80" s="95" t="s">
        <v>120</v>
      </c>
      <c r="C80" s="150" t="s">
        <v>121</v>
      </c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6">
        <v>0.03</v>
      </c>
      <c r="W80" s="156"/>
      <c r="X80" s="157"/>
      <c r="Y80" s="154">
        <f>IF(V80="","",(($Y$77+$Y$78+$Y$94/0.9135))*V80)</f>
        <v>324.35354317395223</v>
      </c>
      <c r="Z80" s="154"/>
      <c r="AA80" s="154"/>
      <c r="AB80" s="154"/>
      <c r="AC80" s="155"/>
      <c r="AD80" s="154">
        <f t="shared" si="8"/>
        <v>324.35354317395223</v>
      </c>
      <c r="AE80" s="154"/>
      <c r="AF80" s="154"/>
      <c r="AG80" s="154"/>
      <c r="AH80" s="155"/>
    </row>
    <row r="81" spans="2:39" ht="9" customHeight="1">
      <c r="B81" s="95" t="s">
        <v>122</v>
      </c>
      <c r="C81" s="150" t="s">
        <v>123</v>
      </c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6"/>
      <c r="W81" s="156"/>
      <c r="X81" s="157"/>
      <c r="Y81" s="154" t="str">
        <f>IF(V81="","",(($Y$77+$Y$78+$Y$94/0.9135))*V81)</f>
        <v/>
      </c>
      <c r="Z81" s="154"/>
      <c r="AA81" s="154"/>
      <c r="AB81" s="154"/>
      <c r="AC81" s="155"/>
      <c r="AD81" s="154" t="str">
        <f t="shared" si="8"/>
        <v/>
      </c>
      <c r="AE81" s="154"/>
      <c r="AF81" s="154"/>
      <c r="AG81" s="154"/>
      <c r="AH81" s="155"/>
    </row>
    <row r="82" spans="2:39" ht="9" customHeight="1">
      <c r="B82" s="95" t="s">
        <v>124</v>
      </c>
      <c r="C82" s="150" t="s">
        <v>125</v>
      </c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6">
        <v>0.03</v>
      </c>
      <c r="W82" s="156"/>
      <c r="X82" s="157"/>
      <c r="Y82" s="154">
        <f>IF(V82="","",(($Y$77+$Y$78+$Y$94/0.9135))*V82)</f>
        <v>324.35354317395223</v>
      </c>
      <c r="Z82" s="154"/>
      <c r="AA82" s="154"/>
      <c r="AB82" s="154"/>
      <c r="AC82" s="155"/>
      <c r="AD82" s="154">
        <f t="shared" si="8"/>
        <v>324.35354317395223</v>
      </c>
      <c r="AE82" s="154"/>
      <c r="AF82" s="154"/>
      <c r="AG82" s="154"/>
      <c r="AH82" s="155"/>
    </row>
    <row r="83" spans="2:39" ht="9" customHeight="1">
      <c r="B83" s="96" t="s">
        <v>126</v>
      </c>
      <c r="C83" s="160" t="s">
        <v>127</v>
      </c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6"/>
      <c r="W83" s="166"/>
      <c r="X83" s="167"/>
      <c r="Y83" s="163" t="str">
        <f>IF(V83="","",(($Y$77+$Y$78+$Y$94/0.9135))*V83)</f>
        <v/>
      </c>
      <c r="Z83" s="163"/>
      <c r="AA83" s="163"/>
      <c r="AB83" s="163"/>
      <c r="AC83" s="164"/>
      <c r="AD83" s="163" t="str">
        <f t="shared" si="8"/>
        <v/>
      </c>
      <c r="AE83" s="163"/>
      <c r="AF83" s="163"/>
      <c r="AG83" s="163"/>
      <c r="AH83" s="164"/>
    </row>
    <row r="84" spans="2:39" ht="3" customHeight="1">
      <c r="B84" s="89"/>
    </row>
    <row r="85" spans="2:39" ht="3" customHeight="1">
      <c r="B85" s="89"/>
    </row>
    <row r="86" spans="2:39" ht="3" customHeight="1">
      <c r="B86" s="89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7"/>
      <c r="W86" s="107"/>
      <c r="X86" s="107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</row>
    <row r="87" spans="2:39" ht="9" customHeight="1">
      <c r="B87" s="183" t="s">
        <v>128</v>
      </c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5"/>
      <c r="Y87" s="186" t="s">
        <v>20</v>
      </c>
      <c r="Z87" s="187"/>
      <c r="AA87" s="187"/>
      <c r="AB87" s="187"/>
      <c r="AC87" s="188"/>
      <c r="AD87" s="187" t="s">
        <v>21</v>
      </c>
      <c r="AE87" s="187"/>
      <c r="AF87" s="187"/>
      <c r="AG87" s="187"/>
      <c r="AH87" s="188"/>
      <c r="AM87" s="103"/>
    </row>
    <row r="88" spans="2:39" ht="9" customHeight="1">
      <c r="B88" s="104" t="s">
        <v>129</v>
      </c>
      <c r="C88" s="189" t="str">
        <f>CONCATENATE("Módulo 1"," - ",$C$21)</f>
        <v>Módulo 1 - Composição da Remuneração</v>
      </c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90"/>
      <c r="V88" s="191"/>
      <c r="W88" s="192"/>
      <c r="X88" s="193"/>
      <c r="Y88" s="194">
        <f>$Y$21</f>
        <v>5178.8</v>
      </c>
      <c r="Z88" s="195"/>
      <c r="AA88" s="195"/>
      <c r="AB88" s="195"/>
      <c r="AC88" s="196"/>
      <c r="AD88" s="194">
        <f t="shared" ref="AD88:AD96" si="9">IF(Y88="","",Y88*$Y$18)</f>
        <v>5178.8</v>
      </c>
      <c r="AE88" s="195"/>
      <c r="AF88" s="195"/>
      <c r="AG88" s="195"/>
      <c r="AH88" s="196"/>
    </row>
    <row r="89" spans="2:39" ht="9" customHeight="1">
      <c r="B89" s="105" t="s">
        <v>130</v>
      </c>
      <c r="C89" s="178" t="str">
        <f>CONCATENATE("Módulo 2"," - ",$C$30)</f>
        <v>Módulo 2 - Benefícios Mensais e Diários</v>
      </c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9"/>
      <c r="V89" s="180"/>
      <c r="W89" s="181"/>
      <c r="X89" s="182"/>
      <c r="Y89" s="175">
        <f>$Y$30</f>
        <v>0</v>
      </c>
      <c r="Z89" s="176"/>
      <c r="AA89" s="176"/>
      <c r="AB89" s="176"/>
      <c r="AC89" s="177"/>
      <c r="AD89" s="175">
        <f t="shared" si="9"/>
        <v>0</v>
      </c>
      <c r="AE89" s="176"/>
      <c r="AF89" s="176"/>
      <c r="AG89" s="176"/>
      <c r="AH89" s="177"/>
    </row>
    <row r="90" spans="2:39" ht="9" customHeight="1">
      <c r="B90" s="105" t="s">
        <v>131</v>
      </c>
      <c r="C90" s="178" t="str">
        <f>CONCATENATE("Módulo 3"," - ",$C$39)</f>
        <v>Módulo 3 - Encargos Previdênciários, Sociais e Trabalhistas Sobre a Remuneração</v>
      </c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9"/>
      <c r="V90" s="180"/>
      <c r="W90" s="181"/>
      <c r="X90" s="182"/>
      <c r="Y90" s="175">
        <f>$Y$39</f>
        <v>1844.6885600000001</v>
      </c>
      <c r="Z90" s="176"/>
      <c r="AA90" s="176"/>
      <c r="AB90" s="176"/>
      <c r="AC90" s="177"/>
      <c r="AD90" s="175">
        <f t="shared" si="9"/>
        <v>1844.6885600000001</v>
      </c>
      <c r="AE90" s="176"/>
      <c r="AF90" s="176"/>
      <c r="AG90" s="176"/>
      <c r="AH90" s="177"/>
    </row>
    <row r="91" spans="2:39" ht="9" customHeight="1">
      <c r="B91" s="105" t="s">
        <v>132</v>
      </c>
      <c r="C91" s="178" t="str">
        <f>CONCATENATE("Módulo 4"," - ",$C$49)</f>
        <v>Módulo 4 - Provisão para Rescisão</v>
      </c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9"/>
      <c r="V91" s="180"/>
      <c r="W91" s="181"/>
      <c r="X91" s="182"/>
      <c r="Y91" s="175">
        <f>$Y$49</f>
        <v>844.25833360000013</v>
      </c>
      <c r="Z91" s="176"/>
      <c r="AA91" s="176"/>
      <c r="AB91" s="176"/>
      <c r="AC91" s="177"/>
      <c r="AD91" s="175">
        <f t="shared" si="9"/>
        <v>844.25833360000013</v>
      </c>
      <c r="AE91" s="176"/>
      <c r="AF91" s="176"/>
      <c r="AG91" s="176"/>
      <c r="AH91" s="177"/>
    </row>
    <row r="92" spans="2:39" ht="9" customHeight="1">
      <c r="B92" s="105" t="s">
        <v>133</v>
      </c>
      <c r="C92" s="178" t="str">
        <f>CONCATENATE("Módulo 5"," - ",$C$61)</f>
        <v>Módulo 5 - Custo de Reposição do Servidor Ausente</v>
      </c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9"/>
      <c r="V92" s="180"/>
      <c r="W92" s="181"/>
      <c r="X92" s="182"/>
      <c r="Y92" s="175">
        <f>$Y$61</f>
        <v>783.82132329600006</v>
      </c>
      <c r="Z92" s="176"/>
      <c r="AA92" s="176"/>
      <c r="AB92" s="176"/>
      <c r="AC92" s="177"/>
      <c r="AD92" s="175">
        <f t="shared" si="9"/>
        <v>783.82132329600006</v>
      </c>
      <c r="AE92" s="176"/>
      <c r="AF92" s="176"/>
      <c r="AG92" s="176"/>
      <c r="AH92" s="177"/>
    </row>
    <row r="93" spans="2:39" ht="9" customHeight="1">
      <c r="B93" s="105" t="s">
        <v>134</v>
      </c>
      <c r="C93" s="178" t="str">
        <f>CONCATENATE("Módulo 6"," - ",$C$70)</f>
        <v>Módulo 6 - Insumos Diversos (uniformes, materiais, equipamentos e outros)</v>
      </c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178"/>
      <c r="S93" s="178"/>
      <c r="T93" s="178"/>
      <c r="U93" s="179"/>
      <c r="V93" s="180"/>
      <c r="W93" s="181"/>
      <c r="X93" s="182"/>
      <c r="Y93" s="175">
        <f>$Y$70</f>
        <v>0</v>
      </c>
      <c r="Z93" s="176"/>
      <c r="AA93" s="176"/>
      <c r="AB93" s="176"/>
      <c r="AC93" s="177"/>
      <c r="AD93" s="175">
        <f t="shared" si="9"/>
        <v>0</v>
      </c>
      <c r="AE93" s="176"/>
      <c r="AF93" s="176"/>
      <c r="AG93" s="176"/>
      <c r="AH93" s="177"/>
    </row>
    <row r="94" spans="2:39" ht="9" customHeight="1">
      <c r="B94" s="210" t="s">
        <v>135</v>
      </c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  <c r="R94" s="211"/>
      <c r="S94" s="211"/>
      <c r="T94" s="211"/>
      <c r="U94" s="211"/>
      <c r="V94" s="211"/>
      <c r="W94" s="211"/>
      <c r="X94" s="212"/>
      <c r="Y94" s="213">
        <f>IF(SUM(Y88:AC93)=0,"",SUM(Y88:AC93))</f>
        <v>8651.5682168959993</v>
      </c>
      <c r="Z94" s="214"/>
      <c r="AA94" s="214"/>
      <c r="AB94" s="214"/>
      <c r="AC94" s="215"/>
      <c r="AD94" s="213">
        <f t="shared" si="9"/>
        <v>8651.5682168959993</v>
      </c>
      <c r="AE94" s="214"/>
      <c r="AF94" s="214"/>
      <c r="AG94" s="214"/>
      <c r="AH94" s="215"/>
    </row>
    <row r="95" spans="2:39" ht="9" customHeight="1">
      <c r="B95" s="106" t="s">
        <v>136</v>
      </c>
      <c r="C95" s="216" t="str">
        <f>CONCATENATE("Módulo 7"," - ",$C$76)</f>
        <v>Módulo 7 - Custos Indiretos, Tributos e Lucro</v>
      </c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7"/>
      <c r="V95" s="218"/>
      <c r="W95" s="219"/>
      <c r="X95" s="220"/>
      <c r="Y95" s="221">
        <f>$Y$76</f>
        <v>2059.9767609878077</v>
      </c>
      <c r="Z95" s="222"/>
      <c r="AA95" s="222"/>
      <c r="AB95" s="222"/>
      <c r="AC95" s="223"/>
      <c r="AD95" s="221">
        <f t="shared" si="9"/>
        <v>2059.9767609878077</v>
      </c>
      <c r="AE95" s="222"/>
      <c r="AF95" s="222"/>
      <c r="AG95" s="222"/>
      <c r="AH95" s="223"/>
    </row>
    <row r="96" spans="2:39" ht="9" customHeight="1">
      <c r="B96" s="197" t="s">
        <v>137</v>
      </c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9"/>
      <c r="Y96" s="200">
        <f>IF(SUM(Y94:AC95)=0,"",SUM(Y94:AC95))</f>
        <v>10711.544977883806</v>
      </c>
      <c r="Z96" s="201"/>
      <c r="AA96" s="201"/>
      <c r="AB96" s="201"/>
      <c r="AC96" s="202"/>
      <c r="AD96" s="200">
        <f t="shared" si="9"/>
        <v>10711.544977883806</v>
      </c>
      <c r="AE96" s="201"/>
      <c r="AF96" s="201"/>
      <c r="AG96" s="201"/>
      <c r="AH96" s="202"/>
    </row>
  </sheetData>
  <mergeCells count="290">
    <mergeCell ref="B96:X96"/>
    <mergeCell ref="Y96:AC96"/>
    <mergeCell ref="AD96:AH96"/>
    <mergeCell ref="B4:AJ5"/>
    <mergeCell ref="B15:M16"/>
    <mergeCell ref="N15:AH16"/>
    <mergeCell ref="C93:U93"/>
    <mergeCell ref="V93:X93"/>
    <mergeCell ref="Y93:AC93"/>
    <mergeCell ref="AD93:AH93"/>
    <mergeCell ref="B94:X94"/>
    <mergeCell ref="Y94:AC94"/>
    <mergeCell ref="AD94:AH94"/>
    <mergeCell ref="C95:U95"/>
    <mergeCell ref="V95:X95"/>
    <mergeCell ref="Y95:AC95"/>
    <mergeCell ref="AD95:AH95"/>
    <mergeCell ref="C90:U90"/>
    <mergeCell ref="V90:X90"/>
    <mergeCell ref="Y90:AC90"/>
    <mergeCell ref="AD90:AH90"/>
    <mergeCell ref="C91:U91"/>
    <mergeCell ref="V91:X91"/>
    <mergeCell ref="Y91:AC91"/>
    <mergeCell ref="AD91:AH91"/>
    <mergeCell ref="C92:U92"/>
    <mergeCell ref="V92:X92"/>
    <mergeCell ref="Y92:AC92"/>
    <mergeCell ref="AD92:AH92"/>
    <mergeCell ref="B87:X87"/>
    <mergeCell ref="Y87:AC87"/>
    <mergeCell ref="AD87:AH87"/>
    <mergeCell ref="C88:U88"/>
    <mergeCell ref="V88:X88"/>
    <mergeCell ref="Y88:AC88"/>
    <mergeCell ref="AD88:AH88"/>
    <mergeCell ref="C89:U89"/>
    <mergeCell ref="V89:X89"/>
    <mergeCell ref="Y89:AC89"/>
    <mergeCell ref="AD89:AH89"/>
    <mergeCell ref="C81:U81"/>
    <mergeCell ref="V81:X81"/>
    <mergeCell ref="Y81:AC81"/>
    <mergeCell ref="AD81:AH81"/>
    <mergeCell ref="C82:U82"/>
    <mergeCell ref="V82:X82"/>
    <mergeCell ref="Y82:AC82"/>
    <mergeCell ref="AD82:AH82"/>
    <mergeCell ref="C83:U83"/>
    <mergeCell ref="V83:X83"/>
    <mergeCell ref="Y83:AC83"/>
    <mergeCell ref="AD83:AH83"/>
    <mergeCell ref="C78:U78"/>
    <mergeCell ref="V78:X78"/>
    <mergeCell ref="Y78:AC78"/>
    <mergeCell ref="AD78:AH78"/>
    <mergeCell ref="C79:U79"/>
    <mergeCell ref="V79:X79"/>
    <mergeCell ref="Y79:AC79"/>
    <mergeCell ref="AD79:AH79"/>
    <mergeCell ref="C80:U80"/>
    <mergeCell ref="V80:X80"/>
    <mergeCell ref="Y80:AC80"/>
    <mergeCell ref="AD80:AH80"/>
    <mergeCell ref="C74:U74"/>
    <mergeCell ref="V74:X74"/>
    <mergeCell ref="Y74:AC74"/>
    <mergeCell ref="AD74:AH74"/>
    <mergeCell ref="C76:U76"/>
    <mergeCell ref="V76:X76"/>
    <mergeCell ref="Y76:AC76"/>
    <mergeCell ref="AD76:AH76"/>
    <mergeCell ref="C77:U77"/>
    <mergeCell ref="V77:X77"/>
    <mergeCell ref="Y77:AC77"/>
    <mergeCell ref="AD77:AH77"/>
    <mergeCell ref="C71:U71"/>
    <mergeCell ref="V71:X71"/>
    <mergeCell ref="Y71:AC71"/>
    <mergeCell ref="AD71:AH71"/>
    <mergeCell ref="C72:U72"/>
    <mergeCell ref="V72:X72"/>
    <mergeCell ref="Y72:AC72"/>
    <mergeCell ref="AD72:AH72"/>
    <mergeCell ref="C73:U73"/>
    <mergeCell ref="V73:X73"/>
    <mergeCell ref="Y73:AC73"/>
    <mergeCell ref="AD73:AH73"/>
    <mergeCell ref="C67:U67"/>
    <mergeCell ref="V67:X67"/>
    <mergeCell ref="Y67:AC67"/>
    <mergeCell ref="AD67:AH67"/>
    <mergeCell ref="C68:U68"/>
    <mergeCell ref="V68:X68"/>
    <mergeCell ref="Y68:AC68"/>
    <mergeCell ref="AD68:AH68"/>
    <mergeCell ref="C70:U70"/>
    <mergeCell ref="V70:X70"/>
    <mergeCell ref="Y70:AC70"/>
    <mergeCell ref="AD70:AH70"/>
    <mergeCell ref="C64:U64"/>
    <mergeCell ref="V64:X64"/>
    <mergeCell ref="Y64:AC64"/>
    <mergeCell ref="AD64:AH64"/>
    <mergeCell ref="C65:U65"/>
    <mergeCell ref="V65:X65"/>
    <mergeCell ref="Y65:AC65"/>
    <mergeCell ref="AD65:AH65"/>
    <mergeCell ref="C66:U66"/>
    <mergeCell ref="V66:X66"/>
    <mergeCell ref="Y66:AC66"/>
    <mergeCell ref="AD66:AH66"/>
    <mergeCell ref="C61:U61"/>
    <mergeCell ref="V61:X61"/>
    <mergeCell ref="Y61:AC61"/>
    <mergeCell ref="AD61:AH61"/>
    <mergeCell ref="C62:U62"/>
    <mergeCell ref="V62:X62"/>
    <mergeCell ref="Y62:AC62"/>
    <mergeCell ref="AD62:AH62"/>
    <mergeCell ref="C63:U63"/>
    <mergeCell ref="V63:X63"/>
    <mergeCell ref="Y63:AC63"/>
    <mergeCell ref="AD63:AH63"/>
    <mergeCell ref="C57:U57"/>
    <mergeCell ref="V57:X57"/>
    <mergeCell ref="Y57:AC57"/>
    <mergeCell ref="AD57:AH57"/>
    <mergeCell ref="C58:U58"/>
    <mergeCell ref="V58:X58"/>
    <mergeCell ref="Y58:AC58"/>
    <mergeCell ref="AD58:AH58"/>
    <mergeCell ref="C59:U59"/>
    <mergeCell ref="V59:X59"/>
    <mergeCell ref="Y59:AC59"/>
    <mergeCell ref="AD59:AH59"/>
    <mergeCell ref="C54:U54"/>
    <mergeCell ref="V54:X54"/>
    <mergeCell ref="Y54:AC54"/>
    <mergeCell ref="AD54:AH54"/>
    <mergeCell ref="C55:U55"/>
    <mergeCell ref="V55:X55"/>
    <mergeCell ref="Y55:AC55"/>
    <mergeCell ref="AD55:AH55"/>
    <mergeCell ref="C56:U56"/>
    <mergeCell ref="V56:X56"/>
    <mergeCell ref="Y56:AC56"/>
    <mergeCell ref="AD56:AH56"/>
    <mergeCell ref="C51:U51"/>
    <mergeCell ref="V51:X51"/>
    <mergeCell ref="Y51:AC51"/>
    <mergeCell ref="AD51:AH51"/>
    <mergeCell ref="C52:U52"/>
    <mergeCell ref="V52:X52"/>
    <mergeCell ref="Y52:AC52"/>
    <mergeCell ref="AD52:AH52"/>
    <mergeCell ref="C53:U53"/>
    <mergeCell ref="V53:X53"/>
    <mergeCell ref="Y53:AC53"/>
    <mergeCell ref="AD53:AH53"/>
    <mergeCell ref="C47:U47"/>
    <mergeCell ref="V47:X47"/>
    <mergeCell ref="Y47:AC47"/>
    <mergeCell ref="AD47:AH47"/>
    <mergeCell ref="C49:U49"/>
    <mergeCell ref="V49:X49"/>
    <mergeCell ref="Y49:AC49"/>
    <mergeCell ref="AD49:AH49"/>
    <mergeCell ref="C50:U50"/>
    <mergeCell ref="V50:X50"/>
    <mergeCell ref="Y50:AC50"/>
    <mergeCell ref="AD50:AH50"/>
    <mergeCell ref="C44:U44"/>
    <mergeCell ref="V44:X44"/>
    <mergeCell ref="Y44:AC44"/>
    <mergeCell ref="AD44:AH44"/>
    <mergeCell ref="C45:U45"/>
    <mergeCell ref="V45:X45"/>
    <mergeCell ref="Y45:AC45"/>
    <mergeCell ref="AD45:AH45"/>
    <mergeCell ref="C46:U46"/>
    <mergeCell ref="V46:X46"/>
    <mergeCell ref="Y46:AC46"/>
    <mergeCell ref="AD46:AH46"/>
    <mergeCell ref="C41:U41"/>
    <mergeCell ref="V41:X41"/>
    <mergeCell ref="Y41:AC41"/>
    <mergeCell ref="AD41:AH41"/>
    <mergeCell ref="C42:U42"/>
    <mergeCell ref="V42:X42"/>
    <mergeCell ref="Y42:AC42"/>
    <mergeCell ref="AD42:AH42"/>
    <mergeCell ref="C43:U43"/>
    <mergeCell ref="V43:X43"/>
    <mergeCell ref="Y43:AC43"/>
    <mergeCell ref="AD43:AH43"/>
    <mergeCell ref="C37:U37"/>
    <mergeCell ref="V37:X37"/>
    <mergeCell ref="Y37:AC37"/>
    <mergeCell ref="AD37:AH37"/>
    <mergeCell ref="C39:U39"/>
    <mergeCell ref="V39:X39"/>
    <mergeCell ref="Y39:AC39"/>
    <mergeCell ref="AD39:AH39"/>
    <mergeCell ref="C40:U40"/>
    <mergeCell ref="V40:X40"/>
    <mergeCell ref="Y40:AC40"/>
    <mergeCell ref="AD40:AH40"/>
    <mergeCell ref="C34:U34"/>
    <mergeCell ref="V34:X34"/>
    <mergeCell ref="Y34:AC34"/>
    <mergeCell ref="AD34:AH34"/>
    <mergeCell ref="C35:U35"/>
    <mergeCell ref="V35:X35"/>
    <mergeCell ref="Y35:AC35"/>
    <mergeCell ref="AD35:AH35"/>
    <mergeCell ref="C36:U36"/>
    <mergeCell ref="V36:X36"/>
    <mergeCell ref="Y36:AC36"/>
    <mergeCell ref="AD36:AH36"/>
    <mergeCell ref="C31:U31"/>
    <mergeCell ref="V31:X31"/>
    <mergeCell ref="Y31:AC31"/>
    <mergeCell ref="AD31:AH31"/>
    <mergeCell ref="C32:U32"/>
    <mergeCell ref="V32:X32"/>
    <mergeCell ref="Y32:AC32"/>
    <mergeCell ref="AD32:AH32"/>
    <mergeCell ref="C33:U33"/>
    <mergeCell ref="V33:X33"/>
    <mergeCell ref="Y33:AC33"/>
    <mergeCell ref="AD33:AH33"/>
    <mergeCell ref="C27:U27"/>
    <mergeCell ref="V27:X27"/>
    <mergeCell ref="Y27:AC27"/>
    <mergeCell ref="AD27:AH27"/>
    <mergeCell ref="C28:U28"/>
    <mergeCell ref="V28:X28"/>
    <mergeCell ref="Y28:AC28"/>
    <mergeCell ref="AD28:AH28"/>
    <mergeCell ref="C30:U30"/>
    <mergeCell ref="V30:X30"/>
    <mergeCell ref="Y30:AC30"/>
    <mergeCell ref="AD30:AH30"/>
    <mergeCell ref="C24:U24"/>
    <mergeCell ref="V24:X24"/>
    <mergeCell ref="Y24:AC24"/>
    <mergeCell ref="AD24:AH24"/>
    <mergeCell ref="C25:U25"/>
    <mergeCell ref="V25:X25"/>
    <mergeCell ref="Y25:AC25"/>
    <mergeCell ref="AD25:AH25"/>
    <mergeCell ref="C26:U26"/>
    <mergeCell ref="V26:X26"/>
    <mergeCell ref="Y26:AC26"/>
    <mergeCell ref="AD26:AH26"/>
    <mergeCell ref="Y20:AC20"/>
    <mergeCell ref="AD20:AH20"/>
    <mergeCell ref="V21:X21"/>
    <mergeCell ref="Y21:AC21"/>
    <mergeCell ref="AD21:AH21"/>
    <mergeCell ref="C22:X22"/>
    <mergeCell ref="Y22:AC22"/>
    <mergeCell ref="AD22:AH22"/>
    <mergeCell ref="C23:U23"/>
    <mergeCell ref="V23:X23"/>
    <mergeCell ref="Y23:AC23"/>
    <mergeCell ref="AD23:AH23"/>
    <mergeCell ref="B11:AH11"/>
    <mergeCell ref="B12:G12"/>
    <mergeCell ref="H12:AH12"/>
    <mergeCell ref="B13:H13"/>
    <mergeCell ref="I13:AH13"/>
    <mergeCell ref="B14:T14"/>
    <mergeCell ref="U14:AH14"/>
    <mergeCell ref="B18:X18"/>
    <mergeCell ref="Y18:AH18"/>
    <mergeCell ref="B2:AG2"/>
    <mergeCell ref="B7:E7"/>
    <mergeCell ref="F7:I7"/>
    <mergeCell ref="K7:M7"/>
    <mergeCell ref="N7:Q7"/>
    <mergeCell ref="T7:W7"/>
    <mergeCell ref="X7:AH7"/>
    <mergeCell ref="B9:E9"/>
    <mergeCell ref="F9:I9"/>
    <mergeCell ref="K9:T9"/>
    <mergeCell ref="U9:X9"/>
    <mergeCell ref="Z9:AC9"/>
    <mergeCell ref="AD9:AF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98"/>
  <sheetViews>
    <sheetView tabSelected="1" zoomScale="120" zoomScaleNormal="120" workbookViewId="0">
      <selection activeCell="BC14" sqref="BC14"/>
    </sheetView>
  </sheetViews>
  <sheetFormatPr defaultColWidth="2.85546875" defaultRowHeight="9"/>
  <cols>
    <col min="1" max="1" width="2.85546875" style="88"/>
    <col min="2" max="2" width="3.140625" style="88" customWidth="1"/>
    <col min="3" max="9" width="2.85546875" style="88"/>
    <col min="10" max="10" width="3" style="88" customWidth="1"/>
    <col min="11" max="28" width="2.85546875" style="88"/>
    <col min="29" max="29" width="1.28515625" style="88" customWidth="1"/>
    <col min="30" max="32" width="2.85546875" style="88"/>
    <col min="33" max="33" width="3.85546875" style="88" customWidth="1"/>
    <col min="34" max="34" width="0.5703125" style="88" customWidth="1"/>
    <col min="35" max="36" width="2.85546875" style="88" hidden="1" customWidth="1"/>
    <col min="37" max="37" width="2.85546875" style="88"/>
    <col min="38" max="38" width="3.85546875" style="88" bestFit="1" customWidth="1"/>
    <col min="39" max="16384" width="2.85546875" style="88"/>
  </cols>
  <sheetData>
    <row r="1" spans="1:36" ht="13.5" customHeight="1">
      <c r="I1" s="288" t="s">
        <v>382</v>
      </c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G1" s="110"/>
    </row>
    <row r="2" spans="1:36" ht="12.75" customHeight="1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</row>
    <row r="3" spans="1:36" ht="9" customHeight="1">
      <c r="A3" s="109"/>
      <c r="B3" s="225" t="s">
        <v>0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</row>
    <row r="4" spans="1:36" ht="9" customHeight="1">
      <c r="A4" s="109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</row>
    <row r="5" spans="1:36" ht="9" customHeight="1">
      <c r="B5" s="89"/>
    </row>
    <row r="6" spans="1:36" ht="9" customHeight="1">
      <c r="B6" s="112" t="s">
        <v>1</v>
      </c>
      <c r="C6" s="112"/>
      <c r="D6" s="112"/>
      <c r="E6" s="112"/>
      <c r="F6" s="113" t="s">
        <v>379</v>
      </c>
      <c r="G6" s="113"/>
      <c r="H6" s="113"/>
      <c r="I6" s="113"/>
      <c r="K6" s="114" t="s">
        <v>3</v>
      </c>
      <c r="L6" s="115"/>
      <c r="M6" s="116"/>
      <c r="N6" s="113" t="s">
        <v>381</v>
      </c>
      <c r="O6" s="113"/>
      <c r="P6" s="113"/>
      <c r="Q6" s="113"/>
      <c r="T6" s="117" t="s">
        <v>5</v>
      </c>
      <c r="U6" s="117"/>
      <c r="V6" s="117"/>
      <c r="W6" s="117"/>
      <c r="X6" s="118" t="s">
        <v>380</v>
      </c>
      <c r="Y6" s="119"/>
      <c r="Z6" s="119"/>
      <c r="AA6" s="119"/>
      <c r="AB6" s="119"/>
      <c r="AC6" s="119"/>
      <c r="AD6" s="119"/>
      <c r="AE6" s="119"/>
      <c r="AF6" s="119"/>
      <c r="AG6" s="119"/>
      <c r="AH6" s="120"/>
    </row>
    <row r="7" spans="1:36" ht="3" customHeight="1">
      <c r="B7" s="90"/>
      <c r="C7" s="90"/>
      <c r="D7" s="90"/>
      <c r="E7" s="90"/>
      <c r="F7" s="91"/>
      <c r="G7" s="91"/>
      <c r="H7" s="91"/>
      <c r="I7" s="91"/>
      <c r="K7" s="90"/>
      <c r="L7" s="99"/>
      <c r="M7" s="99"/>
      <c r="N7" s="99"/>
      <c r="O7" s="100"/>
      <c r="P7" s="91"/>
      <c r="Q7" s="91"/>
      <c r="R7" s="91"/>
      <c r="T7" s="97"/>
      <c r="U7" s="97"/>
      <c r="V7" s="97"/>
      <c r="W7" s="97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6" ht="9" customHeight="1">
      <c r="B8" s="121"/>
      <c r="C8" s="121"/>
      <c r="D8" s="121"/>
      <c r="E8" s="121"/>
      <c r="F8" s="122"/>
      <c r="G8" s="122"/>
      <c r="H8" s="122"/>
      <c r="I8" s="122"/>
      <c r="K8" s="117" t="s">
        <v>7</v>
      </c>
      <c r="L8" s="117"/>
      <c r="M8" s="117"/>
      <c r="N8" s="117"/>
      <c r="O8" s="117"/>
      <c r="P8" s="117"/>
      <c r="Q8" s="117"/>
      <c r="R8" s="117"/>
      <c r="S8" s="117"/>
      <c r="T8" s="117"/>
      <c r="U8" s="123">
        <v>45463</v>
      </c>
      <c r="V8" s="124"/>
      <c r="W8" s="124"/>
      <c r="X8" s="124"/>
      <c r="Z8" s="112" t="s">
        <v>8</v>
      </c>
      <c r="AA8" s="112"/>
      <c r="AB8" s="112"/>
      <c r="AC8" s="112"/>
      <c r="AD8" s="124" t="s">
        <v>9</v>
      </c>
      <c r="AE8" s="124"/>
      <c r="AF8" s="124"/>
    </row>
    <row r="10" spans="1:36" ht="9" customHeight="1">
      <c r="B10" s="125" t="s">
        <v>10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</row>
    <row r="11" spans="1:36" ht="9" customHeight="1">
      <c r="B11" s="126" t="s">
        <v>11</v>
      </c>
      <c r="C11" s="127"/>
      <c r="D11" s="127"/>
      <c r="E11" s="127"/>
      <c r="F11" s="127"/>
      <c r="G11" s="128"/>
      <c r="H11" s="129" t="s">
        <v>376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1"/>
    </row>
    <row r="12" spans="1:36" ht="9" customHeight="1">
      <c r="B12" s="132" t="s">
        <v>13</v>
      </c>
      <c r="C12" s="133"/>
      <c r="D12" s="133"/>
      <c r="E12" s="133"/>
      <c r="F12" s="133"/>
      <c r="G12" s="133"/>
      <c r="H12" s="134"/>
      <c r="I12" s="227" t="s">
        <v>377</v>
      </c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9"/>
    </row>
    <row r="13" spans="1:36" ht="9" customHeight="1">
      <c r="B13" s="132" t="s">
        <v>15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4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7"/>
    </row>
    <row r="14" spans="1:36" ht="9" customHeight="1">
      <c r="B14" s="125" t="s">
        <v>17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233" t="s">
        <v>378</v>
      </c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</row>
    <row r="15" spans="1:36" ht="9" customHeight="1"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</row>
    <row r="16" spans="1:36" ht="3" customHeight="1"/>
    <row r="17" spans="2:34" ht="9" customHeight="1">
      <c r="B17" s="138" t="s">
        <v>19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40"/>
      <c r="Y17" s="141">
        <v>1</v>
      </c>
      <c r="Z17" s="141"/>
      <c r="AA17" s="141"/>
      <c r="AB17" s="141"/>
      <c r="AC17" s="141"/>
      <c r="AD17" s="141"/>
      <c r="AE17" s="141"/>
      <c r="AF17" s="141"/>
      <c r="AG17" s="141"/>
      <c r="AH17" s="141"/>
    </row>
    <row r="18" spans="2:34" ht="3" customHeight="1"/>
    <row r="19" spans="2:34" ht="9" customHeight="1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7"/>
      <c r="N19" s="97"/>
      <c r="O19" s="97"/>
      <c r="P19" s="97"/>
      <c r="Q19" s="97"/>
      <c r="R19" s="97"/>
      <c r="S19" s="97"/>
      <c r="T19" s="97"/>
      <c r="U19" s="97"/>
      <c r="V19" s="101"/>
      <c r="Y19" s="142" t="s">
        <v>20</v>
      </c>
      <c r="Z19" s="143"/>
      <c r="AA19" s="143"/>
      <c r="AB19" s="143"/>
      <c r="AC19" s="144"/>
      <c r="AD19" s="143" t="s">
        <v>21</v>
      </c>
      <c r="AE19" s="143"/>
      <c r="AF19" s="143"/>
      <c r="AG19" s="143"/>
      <c r="AH19" s="144"/>
    </row>
    <row r="20" spans="2:34" ht="9" customHeight="1">
      <c r="B20" s="93">
        <v>1</v>
      </c>
      <c r="C20" s="94" t="s">
        <v>22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145"/>
      <c r="W20" s="146"/>
      <c r="X20" s="147"/>
      <c r="Y20" s="148">
        <v>0</v>
      </c>
      <c r="Z20" s="148"/>
      <c r="AA20" s="148"/>
      <c r="AB20" s="148"/>
      <c r="AC20" s="149"/>
      <c r="AD20" s="148">
        <v>0</v>
      </c>
      <c r="AE20" s="148"/>
      <c r="AF20" s="148"/>
      <c r="AG20" s="148"/>
      <c r="AH20" s="149"/>
    </row>
    <row r="21" spans="2:34" ht="9" customHeight="1">
      <c r="B21" s="95" t="s">
        <v>23</v>
      </c>
      <c r="C21" s="150" t="s">
        <v>24</v>
      </c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1"/>
      <c r="Y21" s="152">
        <v>0</v>
      </c>
      <c r="Z21" s="152"/>
      <c r="AA21" s="152"/>
      <c r="AB21" s="152"/>
      <c r="AC21" s="153"/>
      <c r="AD21" s="154" t="str">
        <f>IF(Y21=0,"",Y21*$Y$17)</f>
        <v/>
      </c>
      <c r="AE21" s="154"/>
      <c r="AF21" s="154"/>
      <c r="AG21" s="154"/>
      <c r="AH21" s="155"/>
    </row>
    <row r="22" spans="2:34" ht="9" customHeight="1">
      <c r="B22" s="95" t="s">
        <v>25</v>
      </c>
      <c r="C22" s="150" t="s">
        <v>26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6"/>
      <c r="W22" s="156"/>
      <c r="X22" s="157"/>
      <c r="Y22" s="154">
        <v>0</v>
      </c>
      <c r="Z22" s="154"/>
      <c r="AA22" s="154"/>
      <c r="AB22" s="154"/>
      <c r="AC22" s="155"/>
      <c r="AD22" s="154">
        <f t="shared" ref="AD22:AD27" si="0">IF(Y22="","",Y22*$Y$17)</f>
        <v>0</v>
      </c>
      <c r="AE22" s="154"/>
      <c r="AF22" s="154"/>
      <c r="AG22" s="154"/>
      <c r="AH22" s="155"/>
    </row>
    <row r="23" spans="2:34" ht="9" customHeight="1">
      <c r="B23" s="95" t="s">
        <v>27</v>
      </c>
      <c r="C23" s="150" t="s">
        <v>28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8"/>
      <c r="W23" s="158"/>
      <c r="X23" s="159"/>
      <c r="Y23" s="154" t="str">
        <f>IF(W23="","",$Y$21*W23)</f>
        <v/>
      </c>
      <c r="Z23" s="154"/>
      <c r="AA23" s="154"/>
      <c r="AB23" s="154"/>
      <c r="AC23" s="155"/>
      <c r="AD23" s="154" t="str">
        <f t="shared" si="0"/>
        <v/>
      </c>
      <c r="AE23" s="154"/>
      <c r="AF23" s="154"/>
      <c r="AG23" s="154"/>
      <c r="AH23" s="155"/>
    </row>
    <row r="24" spans="2:34" ht="9" customHeight="1">
      <c r="B24" s="95" t="s">
        <v>29</v>
      </c>
      <c r="C24" s="150" t="s">
        <v>30</v>
      </c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8"/>
      <c r="W24" s="158"/>
      <c r="X24" s="159"/>
      <c r="Y24" s="154" t="str">
        <f>IF(W24="","",$Y$21*W24)</f>
        <v/>
      </c>
      <c r="Z24" s="154"/>
      <c r="AA24" s="154"/>
      <c r="AB24" s="154"/>
      <c r="AC24" s="155"/>
      <c r="AD24" s="154" t="str">
        <f t="shared" si="0"/>
        <v/>
      </c>
      <c r="AE24" s="154"/>
      <c r="AF24" s="154"/>
      <c r="AG24" s="154"/>
      <c r="AH24" s="155"/>
    </row>
    <row r="25" spans="2:34" ht="9" customHeight="1">
      <c r="B25" s="95" t="s">
        <v>31</v>
      </c>
      <c r="C25" s="150" t="s">
        <v>32</v>
      </c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8"/>
      <c r="W25" s="158"/>
      <c r="X25" s="159"/>
      <c r="Y25" s="154" t="str">
        <f>IF(W25="","",$Y$21*W25)</f>
        <v/>
      </c>
      <c r="Z25" s="154"/>
      <c r="AA25" s="154"/>
      <c r="AB25" s="154"/>
      <c r="AC25" s="155"/>
      <c r="AD25" s="154" t="str">
        <f t="shared" si="0"/>
        <v/>
      </c>
      <c r="AE25" s="154"/>
      <c r="AF25" s="154"/>
      <c r="AG25" s="154"/>
      <c r="AH25" s="155"/>
    </row>
    <row r="26" spans="2:34" ht="9" customHeight="1">
      <c r="B26" s="95" t="s">
        <v>33</v>
      </c>
      <c r="C26" s="150" t="s">
        <v>34</v>
      </c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8"/>
      <c r="W26" s="158"/>
      <c r="X26" s="159"/>
      <c r="Y26" s="154" t="str">
        <f>IF(W26="","",$Y$21*W26)</f>
        <v/>
      </c>
      <c r="Z26" s="154"/>
      <c r="AA26" s="154"/>
      <c r="AB26" s="154"/>
      <c r="AC26" s="155"/>
      <c r="AD26" s="154" t="str">
        <f t="shared" si="0"/>
        <v/>
      </c>
      <c r="AE26" s="154"/>
      <c r="AF26" s="154"/>
      <c r="AG26" s="154"/>
      <c r="AH26" s="155"/>
    </row>
    <row r="27" spans="2:34" ht="9" customHeight="1">
      <c r="B27" s="96" t="s">
        <v>35</v>
      </c>
      <c r="C27" s="160" t="s">
        <v>36</v>
      </c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1"/>
      <c r="W27" s="161"/>
      <c r="X27" s="162"/>
      <c r="Y27" s="163" t="str">
        <f>IF(W27="","",$Y$21*W27)</f>
        <v/>
      </c>
      <c r="Z27" s="163"/>
      <c r="AA27" s="163"/>
      <c r="AB27" s="163"/>
      <c r="AC27" s="164"/>
      <c r="AD27" s="163" t="str">
        <f t="shared" si="0"/>
        <v/>
      </c>
      <c r="AE27" s="163"/>
      <c r="AF27" s="163"/>
      <c r="AG27" s="163"/>
      <c r="AH27" s="164"/>
    </row>
    <row r="28" spans="2:34" ht="3" customHeight="1">
      <c r="B28" s="92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</row>
    <row r="29" spans="2:34" ht="9" customHeight="1">
      <c r="B29" s="93">
        <v>2</v>
      </c>
      <c r="C29" s="165" t="s">
        <v>37</v>
      </c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45" t="str">
        <f>IF(SUM(V30:X36)=0,"",SUM(V30:X36))</f>
        <v/>
      </c>
      <c r="W29" s="146"/>
      <c r="X29" s="147"/>
      <c r="Y29" s="148"/>
      <c r="Z29" s="148"/>
      <c r="AA29" s="148"/>
      <c r="AB29" s="148"/>
      <c r="AC29" s="149"/>
      <c r="AD29" s="148"/>
      <c r="AE29" s="148"/>
      <c r="AF29" s="148"/>
      <c r="AG29" s="148"/>
      <c r="AH29" s="149"/>
    </row>
    <row r="30" spans="2:34" ht="9" customHeight="1">
      <c r="B30" s="95" t="s">
        <v>38</v>
      </c>
      <c r="C30" s="150" t="s">
        <v>39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6"/>
      <c r="W30" s="156"/>
      <c r="X30" s="157"/>
      <c r="Y30" s="154"/>
      <c r="Z30" s="154"/>
      <c r="AA30" s="154"/>
      <c r="AB30" s="154"/>
      <c r="AC30" s="155"/>
      <c r="AD30" s="154" t="str">
        <f t="shared" ref="AD30:AD36" si="1">IF(Y30="","",Y30*$Y$17)</f>
        <v/>
      </c>
      <c r="AE30" s="154"/>
      <c r="AF30" s="154"/>
      <c r="AG30" s="154"/>
      <c r="AH30" s="155"/>
    </row>
    <row r="31" spans="2:34" ht="9" customHeight="1">
      <c r="B31" s="95" t="s">
        <v>40</v>
      </c>
      <c r="C31" s="150" t="s">
        <v>41</v>
      </c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6"/>
      <c r="W31" s="156"/>
      <c r="X31" s="157"/>
      <c r="Y31" s="154"/>
      <c r="Z31" s="154"/>
      <c r="AA31" s="154"/>
      <c r="AB31" s="154"/>
      <c r="AC31" s="155"/>
      <c r="AD31" s="154" t="str">
        <f t="shared" si="1"/>
        <v/>
      </c>
      <c r="AE31" s="154"/>
      <c r="AF31" s="154"/>
      <c r="AG31" s="154"/>
      <c r="AH31" s="155"/>
    </row>
    <row r="32" spans="2:34" ht="9" customHeight="1">
      <c r="B32" s="95" t="s">
        <v>42</v>
      </c>
      <c r="C32" s="150" t="s">
        <v>43</v>
      </c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6"/>
      <c r="W32" s="156"/>
      <c r="X32" s="157"/>
      <c r="Y32" s="154"/>
      <c r="Z32" s="154"/>
      <c r="AA32" s="154"/>
      <c r="AB32" s="154"/>
      <c r="AC32" s="155"/>
      <c r="AD32" s="154" t="str">
        <f t="shared" si="1"/>
        <v/>
      </c>
      <c r="AE32" s="154"/>
      <c r="AF32" s="154"/>
      <c r="AG32" s="154"/>
      <c r="AH32" s="155"/>
    </row>
    <row r="33" spans="2:34" ht="9" customHeight="1">
      <c r="B33" s="95" t="s">
        <v>44</v>
      </c>
      <c r="C33" s="150" t="s">
        <v>45</v>
      </c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6"/>
      <c r="W33" s="156"/>
      <c r="X33" s="157"/>
      <c r="Y33" s="154" t="str">
        <f>IF(V33="","",$Y$21*V33)</f>
        <v/>
      </c>
      <c r="Z33" s="154"/>
      <c r="AA33" s="154"/>
      <c r="AB33" s="154"/>
      <c r="AC33" s="155"/>
      <c r="AD33" s="154" t="str">
        <f t="shared" si="1"/>
        <v/>
      </c>
      <c r="AE33" s="154"/>
      <c r="AF33" s="154"/>
      <c r="AG33" s="154"/>
      <c r="AH33" s="155"/>
    </row>
    <row r="34" spans="2:34" ht="9" customHeight="1">
      <c r="B34" s="95" t="s">
        <v>46</v>
      </c>
      <c r="C34" s="150" t="s">
        <v>47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6"/>
      <c r="W34" s="156"/>
      <c r="X34" s="157"/>
      <c r="Y34" s="154" t="str">
        <f>IF(V34="","",$Y$21*V34)</f>
        <v/>
      </c>
      <c r="Z34" s="154"/>
      <c r="AA34" s="154"/>
      <c r="AB34" s="154"/>
      <c r="AC34" s="155"/>
      <c r="AD34" s="154" t="str">
        <f t="shared" si="1"/>
        <v/>
      </c>
      <c r="AE34" s="154"/>
      <c r="AF34" s="154"/>
      <c r="AG34" s="154"/>
      <c r="AH34" s="155"/>
    </row>
    <row r="35" spans="2:34" ht="9" customHeight="1">
      <c r="B35" s="95" t="s">
        <v>48</v>
      </c>
      <c r="C35" s="150" t="s">
        <v>49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6"/>
      <c r="W35" s="156"/>
      <c r="X35" s="157"/>
      <c r="Y35" s="154" t="str">
        <f>IF(V35="","",$Y$21*V35)</f>
        <v/>
      </c>
      <c r="Z35" s="154"/>
      <c r="AA35" s="154"/>
      <c r="AB35" s="154"/>
      <c r="AC35" s="155"/>
      <c r="AD35" s="154" t="str">
        <f t="shared" si="1"/>
        <v/>
      </c>
      <c r="AE35" s="154"/>
      <c r="AF35" s="154"/>
      <c r="AG35" s="154"/>
      <c r="AH35" s="155"/>
    </row>
    <row r="36" spans="2:34" ht="9" customHeight="1">
      <c r="B36" s="96" t="s">
        <v>50</v>
      </c>
      <c r="C36" s="160" t="s">
        <v>51</v>
      </c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6"/>
      <c r="W36" s="166"/>
      <c r="X36" s="167"/>
      <c r="Y36" s="163" t="str">
        <f>IF(V36="","",$Y$21*V36)</f>
        <v/>
      </c>
      <c r="Z36" s="163"/>
      <c r="AA36" s="163"/>
      <c r="AB36" s="163"/>
      <c r="AC36" s="164"/>
      <c r="AD36" s="163" t="str">
        <f t="shared" si="1"/>
        <v/>
      </c>
      <c r="AE36" s="163"/>
      <c r="AF36" s="163"/>
      <c r="AG36" s="163"/>
      <c r="AH36" s="164"/>
    </row>
    <row r="37" spans="2:34" ht="3" customHeight="1">
      <c r="B37" s="89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</row>
    <row r="38" spans="2:34" ht="9" customHeight="1">
      <c r="B38" s="98">
        <v>3</v>
      </c>
      <c r="C38" s="168" t="s">
        <v>52</v>
      </c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45"/>
      <c r="W38" s="145"/>
      <c r="X38" s="169"/>
      <c r="Y38" s="148">
        <f>SUM(Y39:AC46)</f>
        <v>0</v>
      </c>
      <c r="Z38" s="148"/>
      <c r="AA38" s="148"/>
      <c r="AB38" s="148"/>
      <c r="AC38" s="148"/>
      <c r="AD38" s="170">
        <f>SUM(AD39:AH46)</f>
        <v>0</v>
      </c>
      <c r="AE38" s="148"/>
      <c r="AF38" s="148"/>
      <c r="AG38" s="148"/>
      <c r="AH38" s="149"/>
    </row>
    <row r="39" spans="2:34" ht="9" customHeight="1">
      <c r="B39" s="95" t="s">
        <v>53</v>
      </c>
      <c r="C39" s="150" t="s">
        <v>54</v>
      </c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6"/>
      <c r="W39" s="156"/>
      <c r="X39" s="157"/>
      <c r="Y39" s="154" t="str">
        <f t="shared" ref="Y39:Y46" si="2">IF(V39="","",$Y$20*V39)</f>
        <v/>
      </c>
      <c r="Z39" s="154"/>
      <c r="AA39" s="154"/>
      <c r="AB39" s="154"/>
      <c r="AC39" s="155"/>
      <c r="AD39" s="154" t="str">
        <f t="shared" ref="AD39:AD46" si="3">IF(Y39="","",Y39*$Y$17)</f>
        <v/>
      </c>
      <c r="AE39" s="154"/>
      <c r="AF39" s="154"/>
      <c r="AG39" s="154"/>
      <c r="AH39" s="155"/>
    </row>
    <row r="40" spans="2:34" ht="9" customHeight="1">
      <c r="B40" s="95" t="s">
        <v>55</v>
      </c>
      <c r="C40" s="150" t="s">
        <v>56</v>
      </c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6"/>
      <c r="W40" s="156"/>
      <c r="X40" s="157"/>
      <c r="Y40" s="154" t="str">
        <f t="shared" si="2"/>
        <v/>
      </c>
      <c r="Z40" s="154"/>
      <c r="AA40" s="154"/>
      <c r="AB40" s="154"/>
      <c r="AC40" s="155"/>
      <c r="AD40" s="154" t="str">
        <f t="shared" si="3"/>
        <v/>
      </c>
      <c r="AE40" s="154"/>
      <c r="AF40" s="154"/>
      <c r="AG40" s="154"/>
      <c r="AH40" s="155"/>
    </row>
    <row r="41" spans="2:34" ht="9" customHeight="1">
      <c r="B41" s="95" t="s">
        <v>57</v>
      </c>
      <c r="C41" s="150" t="s">
        <v>58</v>
      </c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6"/>
      <c r="W41" s="156"/>
      <c r="X41" s="157"/>
      <c r="Y41" s="154" t="str">
        <f t="shared" si="2"/>
        <v/>
      </c>
      <c r="Z41" s="154"/>
      <c r="AA41" s="154"/>
      <c r="AB41" s="154"/>
      <c r="AC41" s="155"/>
      <c r="AD41" s="154" t="str">
        <f t="shared" si="3"/>
        <v/>
      </c>
      <c r="AE41" s="154"/>
      <c r="AF41" s="154"/>
      <c r="AG41" s="154"/>
      <c r="AH41" s="155"/>
    </row>
    <row r="42" spans="2:34" ht="9" customHeight="1">
      <c r="B42" s="95" t="s">
        <v>59</v>
      </c>
      <c r="C42" s="150" t="s">
        <v>60</v>
      </c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6"/>
      <c r="W42" s="156"/>
      <c r="X42" s="157"/>
      <c r="Y42" s="154" t="str">
        <f t="shared" si="2"/>
        <v/>
      </c>
      <c r="Z42" s="154"/>
      <c r="AA42" s="154"/>
      <c r="AB42" s="154"/>
      <c r="AC42" s="155"/>
      <c r="AD42" s="154" t="str">
        <f t="shared" si="3"/>
        <v/>
      </c>
      <c r="AE42" s="154"/>
      <c r="AF42" s="154"/>
      <c r="AG42" s="154"/>
      <c r="AH42" s="155"/>
    </row>
    <row r="43" spans="2:34" ht="9" customHeight="1">
      <c r="B43" s="95" t="s">
        <v>61</v>
      </c>
      <c r="C43" s="150" t="s">
        <v>62</v>
      </c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6"/>
      <c r="W43" s="156"/>
      <c r="X43" s="157"/>
      <c r="Y43" s="154" t="str">
        <f t="shared" si="2"/>
        <v/>
      </c>
      <c r="Z43" s="154"/>
      <c r="AA43" s="154"/>
      <c r="AB43" s="154"/>
      <c r="AC43" s="155"/>
      <c r="AD43" s="154" t="str">
        <f t="shared" si="3"/>
        <v/>
      </c>
      <c r="AE43" s="154"/>
      <c r="AF43" s="154"/>
      <c r="AG43" s="154"/>
      <c r="AH43" s="155"/>
    </row>
    <row r="44" spans="2:34" ht="9" customHeight="1">
      <c r="B44" s="95" t="s">
        <v>63</v>
      </c>
      <c r="C44" s="150" t="s">
        <v>64</v>
      </c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6"/>
      <c r="W44" s="156"/>
      <c r="X44" s="157"/>
      <c r="Y44" s="154" t="str">
        <f t="shared" si="2"/>
        <v/>
      </c>
      <c r="Z44" s="154"/>
      <c r="AA44" s="154"/>
      <c r="AB44" s="154"/>
      <c r="AC44" s="155"/>
      <c r="AD44" s="154" t="str">
        <f t="shared" si="3"/>
        <v/>
      </c>
      <c r="AE44" s="154"/>
      <c r="AF44" s="154"/>
      <c r="AG44" s="154"/>
      <c r="AH44" s="155"/>
    </row>
    <row r="45" spans="2:34" ht="9" customHeight="1">
      <c r="B45" s="95" t="s">
        <v>65</v>
      </c>
      <c r="C45" s="150" t="s">
        <v>66</v>
      </c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6"/>
      <c r="W45" s="156"/>
      <c r="X45" s="157"/>
      <c r="Y45" s="154" t="str">
        <f t="shared" si="2"/>
        <v/>
      </c>
      <c r="Z45" s="154"/>
      <c r="AA45" s="154"/>
      <c r="AB45" s="154"/>
      <c r="AC45" s="155"/>
      <c r="AD45" s="154" t="str">
        <f t="shared" si="3"/>
        <v/>
      </c>
      <c r="AE45" s="154"/>
      <c r="AF45" s="154"/>
      <c r="AG45" s="154"/>
      <c r="AH45" s="155"/>
    </row>
    <row r="46" spans="2:34" ht="9" customHeight="1">
      <c r="B46" s="96" t="s">
        <v>67</v>
      </c>
      <c r="C46" s="160" t="s">
        <v>68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6"/>
      <c r="W46" s="166"/>
      <c r="X46" s="167"/>
      <c r="Y46" s="163" t="str">
        <f t="shared" si="2"/>
        <v/>
      </c>
      <c r="Z46" s="163"/>
      <c r="AA46" s="163"/>
      <c r="AB46" s="163"/>
      <c r="AC46" s="164"/>
      <c r="AD46" s="163" t="str">
        <f t="shared" si="3"/>
        <v/>
      </c>
      <c r="AE46" s="163"/>
      <c r="AF46" s="163"/>
      <c r="AG46" s="163"/>
      <c r="AH46" s="164"/>
    </row>
    <row r="47" spans="2:34" ht="3" customHeight="1">
      <c r="B47" s="92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</row>
    <row r="48" spans="2:34" ht="9" customHeight="1">
      <c r="B48" s="93">
        <v>4</v>
      </c>
      <c r="C48" s="165" t="s">
        <v>69</v>
      </c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45"/>
      <c r="W48" s="146"/>
      <c r="X48" s="146"/>
      <c r="Y48" s="170">
        <f>SUM(Y49:AC58)</f>
        <v>0</v>
      </c>
      <c r="Z48" s="148"/>
      <c r="AA48" s="148"/>
      <c r="AB48" s="148"/>
      <c r="AC48" s="149"/>
      <c r="AD48" s="170">
        <f>SUM(AD49:AH58)</f>
        <v>0</v>
      </c>
      <c r="AE48" s="148"/>
      <c r="AF48" s="148"/>
      <c r="AG48" s="148"/>
      <c r="AH48" s="149"/>
    </row>
    <row r="49" spans="2:34" ht="9" customHeight="1">
      <c r="B49" s="95" t="s">
        <v>70</v>
      </c>
      <c r="C49" s="150" t="s">
        <v>71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6"/>
      <c r="W49" s="156"/>
      <c r="X49" s="156"/>
      <c r="Y49" s="171" t="str">
        <f t="shared" ref="Y49:Y58" si="4">IF(V49="","",$Y$20*V49)</f>
        <v/>
      </c>
      <c r="Z49" s="154"/>
      <c r="AA49" s="154"/>
      <c r="AB49" s="154"/>
      <c r="AC49" s="155"/>
      <c r="AD49" s="171" t="str">
        <f t="shared" ref="AD49:AD58" si="5">IF(Y49="","",Y49*$Y$17)</f>
        <v/>
      </c>
      <c r="AE49" s="154"/>
      <c r="AF49" s="154"/>
      <c r="AG49" s="154"/>
      <c r="AH49" s="155"/>
    </row>
    <row r="50" spans="2:34" ht="9" customHeight="1">
      <c r="B50" s="95" t="s">
        <v>72</v>
      </c>
      <c r="C50" s="150" t="s">
        <v>73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6"/>
      <c r="W50" s="156"/>
      <c r="X50" s="156"/>
      <c r="Y50" s="171" t="str">
        <f t="shared" si="4"/>
        <v/>
      </c>
      <c r="Z50" s="154"/>
      <c r="AA50" s="154"/>
      <c r="AB50" s="154"/>
      <c r="AC50" s="155"/>
      <c r="AD50" s="171" t="str">
        <f t="shared" si="5"/>
        <v/>
      </c>
      <c r="AE50" s="154"/>
      <c r="AF50" s="154"/>
      <c r="AG50" s="154"/>
      <c r="AH50" s="155"/>
    </row>
    <row r="51" spans="2:34" ht="9" customHeight="1">
      <c r="B51" s="95" t="s">
        <v>74</v>
      </c>
      <c r="C51" s="150" t="s">
        <v>75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6"/>
      <c r="W51" s="156"/>
      <c r="X51" s="156"/>
      <c r="Y51" s="171" t="str">
        <f t="shared" si="4"/>
        <v/>
      </c>
      <c r="Z51" s="154"/>
      <c r="AA51" s="154"/>
      <c r="AB51" s="154"/>
      <c r="AC51" s="155"/>
      <c r="AD51" s="171" t="str">
        <f t="shared" si="5"/>
        <v/>
      </c>
      <c r="AE51" s="154"/>
      <c r="AF51" s="154"/>
      <c r="AG51" s="154"/>
      <c r="AH51" s="155"/>
    </row>
    <row r="52" spans="2:34" ht="9" customHeight="1">
      <c r="B52" s="95" t="s">
        <v>76</v>
      </c>
      <c r="C52" s="150" t="s">
        <v>77</v>
      </c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6"/>
      <c r="W52" s="156"/>
      <c r="X52" s="156"/>
      <c r="Y52" s="171" t="str">
        <f t="shared" si="4"/>
        <v/>
      </c>
      <c r="Z52" s="154"/>
      <c r="AA52" s="154"/>
      <c r="AB52" s="154"/>
      <c r="AC52" s="155"/>
      <c r="AD52" s="171" t="str">
        <f t="shared" si="5"/>
        <v/>
      </c>
      <c r="AE52" s="154"/>
      <c r="AF52" s="154"/>
      <c r="AG52" s="154"/>
      <c r="AH52" s="155"/>
    </row>
    <row r="53" spans="2:34" ht="9" customHeight="1">
      <c r="B53" s="95" t="s">
        <v>78</v>
      </c>
      <c r="C53" s="150" t="s">
        <v>79</v>
      </c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6"/>
      <c r="W53" s="156"/>
      <c r="X53" s="156"/>
      <c r="Y53" s="171" t="str">
        <f t="shared" si="4"/>
        <v/>
      </c>
      <c r="Z53" s="154"/>
      <c r="AA53" s="154"/>
      <c r="AB53" s="154"/>
      <c r="AC53" s="155"/>
      <c r="AD53" s="171" t="str">
        <f t="shared" si="5"/>
        <v/>
      </c>
      <c r="AE53" s="154"/>
      <c r="AF53" s="154"/>
      <c r="AG53" s="154"/>
      <c r="AH53" s="155"/>
    </row>
    <row r="54" spans="2:34" ht="9" customHeight="1">
      <c r="B54" s="95" t="s">
        <v>80</v>
      </c>
      <c r="C54" s="150" t="s">
        <v>81</v>
      </c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6"/>
      <c r="W54" s="156"/>
      <c r="X54" s="156"/>
      <c r="Y54" s="171" t="str">
        <f t="shared" si="4"/>
        <v/>
      </c>
      <c r="Z54" s="154"/>
      <c r="AA54" s="154"/>
      <c r="AB54" s="154"/>
      <c r="AC54" s="155"/>
      <c r="AD54" s="171" t="str">
        <f t="shared" si="5"/>
        <v/>
      </c>
      <c r="AE54" s="154"/>
      <c r="AF54" s="154"/>
      <c r="AG54" s="154"/>
      <c r="AH54" s="155"/>
    </row>
    <row r="55" spans="2:34" ht="9" customHeight="1">
      <c r="B55" s="95" t="s">
        <v>82</v>
      </c>
      <c r="C55" s="150" t="s">
        <v>83</v>
      </c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6"/>
      <c r="W55" s="156"/>
      <c r="X55" s="156"/>
      <c r="Y55" s="171" t="str">
        <f t="shared" si="4"/>
        <v/>
      </c>
      <c r="Z55" s="154"/>
      <c r="AA55" s="154"/>
      <c r="AB55" s="154"/>
      <c r="AC55" s="155"/>
      <c r="AD55" s="171" t="str">
        <f t="shared" si="5"/>
        <v/>
      </c>
      <c r="AE55" s="154"/>
      <c r="AF55" s="154"/>
      <c r="AG55" s="154"/>
      <c r="AH55" s="155"/>
    </row>
    <row r="56" spans="2:34" ht="9" customHeight="1">
      <c r="B56" s="95" t="s">
        <v>84</v>
      </c>
      <c r="C56" s="150" t="s">
        <v>85</v>
      </c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6"/>
      <c r="W56" s="156"/>
      <c r="X56" s="156"/>
      <c r="Y56" s="171" t="str">
        <f t="shared" si="4"/>
        <v/>
      </c>
      <c r="Z56" s="154"/>
      <c r="AA56" s="154"/>
      <c r="AB56" s="154"/>
      <c r="AC56" s="155"/>
      <c r="AD56" s="171" t="str">
        <f t="shared" si="5"/>
        <v/>
      </c>
      <c r="AE56" s="154"/>
      <c r="AF56" s="154"/>
      <c r="AG56" s="154"/>
      <c r="AH56" s="155"/>
    </row>
    <row r="57" spans="2:34" ht="9" customHeight="1">
      <c r="B57" s="95" t="s">
        <v>86</v>
      </c>
      <c r="C57" s="150" t="s">
        <v>87</v>
      </c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6"/>
      <c r="W57" s="156"/>
      <c r="X57" s="156"/>
      <c r="Y57" s="171" t="str">
        <f t="shared" si="4"/>
        <v/>
      </c>
      <c r="Z57" s="154"/>
      <c r="AA57" s="154"/>
      <c r="AB57" s="154"/>
      <c r="AC57" s="155"/>
      <c r="AD57" s="171" t="str">
        <f t="shared" si="5"/>
        <v/>
      </c>
      <c r="AE57" s="154"/>
      <c r="AF57" s="154"/>
      <c r="AG57" s="154"/>
      <c r="AH57" s="155"/>
    </row>
    <row r="58" spans="2:34" ht="9" customHeight="1">
      <c r="B58" s="96" t="s">
        <v>88</v>
      </c>
      <c r="C58" s="160" t="s">
        <v>89</v>
      </c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6"/>
      <c r="W58" s="166"/>
      <c r="X58" s="166"/>
      <c r="Y58" s="172" t="str">
        <f t="shared" si="4"/>
        <v/>
      </c>
      <c r="Z58" s="163"/>
      <c r="AA58" s="163"/>
      <c r="AB58" s="163"/>
      <c r="AC58" s="164"/>
      <c r="AD58" s="172" t="str">
        <f t="shared" si="5"/>
        <v/>
      </c>
      <c r="AE58" s="163"/>
      <c r="AF58" s="163"/>
      <c r="AG58" s="163"/>
      <c r="AH58" s="164"/>
    </row>
    <row r="59" spans="2:34" ht="3" customHeight="1">
      <c r="B59" s="92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</row>
    <row r="60" spans="2:34" ht="9" customHeight="1">
      <c r="B60" s="93">
        <v>5</v>
      </c>
      <c r="C60" s="165" t="s">
        <v>90</v>
      </c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45"/>
      <c r="W60" s="146"/>
      <c r="X60" s="147"/>
      <c r="Y60" s="148">
        <f>SUM(Y61:AC67)</f>
        <v>0</v>
      </c>
      <c r="Z60" s="148"/>
      <c r="AA60" s="148"/>
      <c r="AB60" s="148"/>
      <c r="AC60" s="149"/>
      <c r="AD60" s="148">
        <f>SUM(AD61:AH67)</f>
        <v>0</v>
      </c>
      <c r="AE60" s="148"/>
      <c r="AF60" s="148"/>
      <c r="AG60" s="148"/>
      <c r="AH60" s="149"/>
    </row>
    <row r="61" spans="2:34" ht="9" customHeight="1">
      <c r="B61" s="95" t="s">
        <v>91</v>
      </c>
      <c r="C61" s="150" t="s">
        <v>92</v>
      </c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6"/>
      <c r="W61" s="156"/>
      <c r="X61" s="157"/>
      <c r="Y61" s="154" t="str">
        <f t="shared" ref="Y61:Y67" si="6">IF(V61="","",$Y$20*V61)</f>
        <v/>
      </c>
      <c r="Z61" s="154"/>
      <c r="AA61" s="154"/>
      <c r="AB61" s="154"/>
      <c r="AC61" s="155"/>
      <c r="AD61" s="154" t="str">
        <f t="shared" ref="AD61:AD67" si="7">IF(Y61="","",Y61*$Y$17)</f>
        <v/>
      </c>
      <c r="AE61" s="154"/>
      <c r="AF61" s="154"/>
      <c r="AG61" s="154"/>
      <c r="AH61" s="155"/>
    </row>
    <row r="62" spans="2:34" ht="9" customHeight="1">
      <c r="B62" s="95" t="s">
        <v>93</v>
      </c>
      <c r="C62" s="150" t="s">
        <v>94</v>
      </c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6"/>
      <c r="W62" s="156"/>
      <c r="X62" s="157"/>
      <c r="Y62" s="154" t="str">
        <f t="shared" si="6"/>
        <v/>
      </c>
      <c r="Z62" s="154"/>
      <c r="AA62" s="154"/>
      <c r="AB62" s="154"/>
      <c r="AC62" s="155"/>
      <c r="AD62" s="154" t="str">
        <f t="shared" si="7"/>
        <v/>
      </c>
      <c r="AE62" s="154"/>
      <c r="AF62" s="154"/>
      <c r="AG62" s="154"/>
      <c r="AH62" s="155"/>
    </row>
    <row r="63" spans="2:34" ht="9" customHeight="1">
      <c r="B63" s="95" t="s">
        <v>95</v>
      </c>
      <c r="C63" s="150" t="s">
        <v>96</v>
      </c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6"/>
      <c r="W63" s="156"/>
      <c r="X63" s="157"/>
      <c r="Y63" s="154" t="str">
        <f t="shared" si="6"/>
        <v/>
      </c>
      <c r="Z63" s="154"/>
      <c r="AA63" s="154"/>
      <c r="AB63" s="154"/>
      <c r="AC63" s="155"/>
      <c r="AD63" s="154" t="str">
        <f t="shared" si="7"/>
        <v/>
      </c>
      <c r="AE63" s="154"/>
      <c r="AF63" s="154"/>
      <c r="AG63" s="154"/>
      <c r="AH63" s="155"/>
    </row>
    <row r="64" spans="2:34" ht="9" customHeight="1">
      <c r="B64" s="95" t="s">
        <v>97</v>
      </c>
      <c r="C64" s="150" t="s">
        <v>98</v>
      </c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6"/>
      <c r="W64" s="156"/>
      <c r="X64" s="157"/>
      <c r="Y64" s="154" t="str">
        <f t="shared" si="6"/>
        <v/>
      </c>
      <c r="Z64" s="154"/>
      <c r="AA64" s="154"/>
      <c r="AB64" s="154"/>
      <c r="AC64" s="155"/>
      <c r="AD64" s="154" t="str">
        <f t="shared" si="7"/>
        <v/>
      </c>
      <c r="AE64" s="154"/>
      <c r="AF64" s="154"/>
      <c r="AG64" s="154"/>
      <c r="AH64" s="155"/>
    </row>
    <row r="65" spans="2:34" ht="9" customHeight="1">
      <c r="B65" s="95" t="s">
        <v>99</v>
      </c>
      <c r="C65" s="150" t="s">
        <v>100</v>
      </c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6"/>
      <c r="W65" s="156"/>
      <c r="X65" s="157"/>
      <c r="Y65" s="154" t="str">
        <f t="shared" si="6"/>
        <v/>
      </c>
      <c r="Z65" s="154"/>
      <c r="AA65" s="154"/>
      <c r="AB65" s="154"/>
      <c r="AC65" s="155"/>
      <c r="AD65" s="154" t="str">
        <f t="shared" si="7"/>
        <v/>
      </c>
      <c r="AE65" s="154"/>
      <c r="AF65" s="154"/>
      <c r="AG65" s="154"/>
      <c r="AH65" s="155"/>
    </row>
    <row r="66" spans="2:34" ht="9" customHeight="1">
      <c r="B66" s="95" t="s">
        <v>101</v>
      </c>
      <c r="C66" s="150" t="s">
        <v>36</v>
      </c>
      <c r="D66" s="150"/>
      <c r="E66" s="150"/>
      <c r="F66" s="150"/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6"/>
      <c r="W66" s="156"/>
      <c r="X66" s="157"/>
      <c r="Y66" s="154" t="str">
        <f t="shared" si="6"/>
        <v/>
      </c>
      <c r="Z66" s="154"/>
      <c r="AA66" s="154"/>
      <c r="AB66" s="154"/>
      <c r="AC66" s="155"/>
      <c r="AD66" s="154" t="str">
        <f t="shared" si="7"/>
        <v/>
      </c>
      <c r="AE66" s="154"/>
      <c r="AF66" s="154"/>
      <c r="AG66" s="154"/>
      <c r="AH66" s="155"/>
    </row>
    <row r="67" spans="2:34" ht="9" customHeight="1">
      <c r="B67" s="96" t="s">
        <v>102</v>
      </c>
      <c r="C67" s="160" t="s">
        <v>103</v>
      </c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6"/>
      <c r="W67" s="166"/>
      <c r="X67" s="167"/>
      <c r="Y67" s="163" t="str">
        <f t="shared" si="6"/>
        <v/>
      </c>
      <c r="Z67" s="163"/>
      <c r="AA67" s="163"/>
      <c r="AB67" s="163"/>
      <c r="AC67" s="164"/>
      <c r="AD67" s="163" t="str">
        <f t="shared" si="7"/>
        <v/>
      </c>
      <c r="AE67" s="163"/>
      <c r="AF67" s="163"/>
      <c r="AG67" s="163"/>
      <c r="AH67" s="164"/>
    </row>
    <row r="68" spans="2:34" ht="3" customHeight="1">
      <c r="B68" s="92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</row>
    <row r="69" spans="2:34" ht="9" customHeight="1">
      <c r="B69" s="93">
        <v>6</v>
      </c>
      <c r="C69" s="165" t="s">
        <v>104</v>
      </c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45" t="str">
        <f>IF(SUM(V73:X73)=0,"",SUM(V73:X73))</f>
        <v/>
      </c>
      <c r="W69" s="146"/>
      <c r="X69" s="147"/>
      <c r="Y69" s="148">
        <f>SUM(Y70:AC73)</f>
        <v>0</v>
      </c>
      <c r="Z69" s="148"/>
      <c r="AA69" s="148"/>
      <c r="AB69" s="148"/>
      <c r="AC69" s="149"/>
      <c r="AD69" s="148">
        <f>SUM(AD70:AH73)</f>
        <v>0</v>
      </c>
      <c r="AE69" s="148"/>
      <c r="AF69" s="148"/>
      <c r="AG69" s="148"/>
      <c r="AH69" s="149"/>
    </row>
    <row r="70" spans="2:34" ht="9" customHeight="1">
      <c r="B70" s="95" t="s">
        <v>105</v>
      </c>
      <c r="C70" s="150" t="s">
        <v>106</v>
      </c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6"/>
      <c r="W70" s="156"/>
      <c r="X70" s="157"/>
      <c r="Y70" s="152"/>
      <c r="Z70" s="152"/>
      <c r="AA70" s="152"/>
      <c r="AB70" s="152"/>
      <c r="AC70" s="153"/>
      <c r="AD70" s="154" t="str">
        <f>IF(Y70="","",Y70*$Y$17)</f>
        <v/>
      </c>
      <c r="AE70" s="154"/>
      <c r="AF70" s="154"/>
      <c r="AG70" s="154"/>
      <c r="AH70" s="155"/>
    </row>
    <row r="71" spans="2:34" ht="9" customHeight="1">
      <c r="B71" s="95" t="s">
        <v>107</v>
      </c>
      <c r="C71" s="150" t="s">
        <v>108</v>
      </c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6"/>
      <c r="W71" s="156"/>
      <c r="X71" s="157"/>
      <c r="Y71" s="152" t="str">
        <f>IF(V71="","",$Y$20*V71)</f>
        <v/>
      </c>
      <c r="Z71" s="152"/>
      <c r="AA71" s="152"/>
      <c r="AB71" s="152"/>
      <c r="AC71" s="153"/>
      <c r="AD71" s="154" t="str">
        <f>IF(Y71="","",Y71*$Y$17)</f>
        <v/>
      </c>
      <c r="AE71" s="154"/>
      <c r="AF71" s="154"/>
      <c r="AG71" s="154"/>
      <c r="AH71" s="155"/>
    </row>
    <row r="72" spans="2:34" ht="9" customHeight="1">
      <c r="B72" s="95" t="s">
        <v>109</v>
      </c>
      <c r="C72" s="150" t="s">
        <v>110</v>
      </c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6"/>
      <c r="W72" s="156"/>
      <c r="X72" s="157"/>
      <c r="Y72" s="152" t="str">
        <f>IF(V72="","",$Y$20*V72)</f>
        <v/>
      </c>
      <c r="Z72" s="152"/>
      <c r="AA72" s="152"/>
      <c r="AB72" s="152"/>
      <c r="AC72" s="153"/>
      <c r="AD72" s="154" t="str">
        <f>IF(Y72="","",Y72*$Y$17)</f>
        <v/>
      </c>
      <c r="AE72" s="154"/>
      <c r="AF72" s="154"/>
      <c r="AG72" s="154"/>
      <c r="AH72" s="155"/>
    </row>
    <row r="73" spans="2:34" ht="9" customHeight="1">
      <c r="B73" s="96" t="s">
        <v>111</v>
      </c>
      <c r="C73" s="160" t="s">
        <v>112</v>
      </c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6"/>
      <c r="W73" s="166"/>
      <c r="X73" s="167"/>
      <c r="Y73" s="173" t="str">
        <f>IF(V73="","",$Y$38*V73)</f>
        <v/>
      </c>
      <c r="Z73" s="173"/>
      <c r="AA73" s="173"/>
      <c r="AB73" s="173"/>
      <c r="AC73" s="174"/>
      <c r="AD73" s="163" t="str">
        <f>IF(Y73="","",Y73*$Y$17)</f>
        <v/>
      </c>
      <c r="AE73" s="163"/>
      <c r="AF73" s="163"/>
      <c r="AG73" s="163"/>
      <c r="AH73" s="164"/>
    </row>
    <row r="74" spans="2:34" ht="3" customHeight="1">
      <c r="B74" s="92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</row>
    <row r="75" spans="2:34" ht="9" customHeight="1">
      <c r="B75" s="93">
        <v>7</v>
      </c>
      <c r="C75" s="165" t="s">
        <v>113</v>
      </c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45"/>
      <c r="W75" s="146"/>
      <c r="X75" s="147"/>
      <c r="Y75" s="148"/>
      <c r="Z75" s="148"/>
      <c r="AA75" s="148"/>
      <c r="AB75" s="148"/>
      <c r="AC75" s="149"/>
      <c r="AD75" s="148"/>
      <c r="AE75" s="148"/>
      <c r="AF75" s="148"/>
      <c r="AG75" s="148"/>
      <c r="AH75" s="149"/>
    </row>
    <row r="76" spans="2:34" ht="9" customHeight="1">
      <c r="B76" s="95" t="s">
        <v>114</v>
      </c>
      <c r="C76" s="150" t="s">
        <v>115</v>
      </c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6"/>
      <c r="W76" s="156"/>
      <c r="X76" s="157"/>
      <c r="Y76" s="154"/>
      <c r="Z76" s="154"/>
      <c r="AA76" s="154"/>
      <c r="AB76" s="154"/>
      <c r="AC76" s="155"/>
      <c r="AD76" s="154" t="str">
        <f t="shared" ref="AD76:AD82" si="8">IF(Y76="","",Y76*$Y$17)</f>
        <v/>
      </c>
      <c r="AE76" s="154"/>
      <c r="AF76" s="154"/>
      <c r="AG76" s="154"/>
      <c r="AH76" s="155"/>
    </row>
    <row r="77" spans="2:34" ht="9" customHeight="1">
      <c r="B77" s="95" t="s">
        <v>116</v>
      </c>
      <c r="C77" s="150" t="s">
        <v>117</v>
      </c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6"/>
      <c r="W77" s="156"/>
      <c r="X77" s="157"/>
      <c r="Y77" s="154"/>
      <c r="Z77" s="154"/>
      <c r="AA77" s="154"/>
      <c r="AB77" s="154"/>
      <c r="AC77" s="155"/>
      <c r="AD77" s="154"/>
      <c r="AE77" s="154"/>
      <c r="AF77" s="154"/>
      <c r="AG77" s="154"/>
      <c r="AH77" s="155"/>
    </row>
    <row r="78" spans="2:34" ht="9" customHeight="1">
      <c r="B78" s="95" t="s">
        <v>118</v>
      </c>
      <c r="C78" s="150" t="s">
        <v>119</v>
      </c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6"/>
      <c r="W78" s="156"/>
      <c r="X78" s="157"/>
      <c r="Y78" s="154"/>
      <c r="Z78" s="154"/>
      <c r="AA78" s="154"/>
      <c r="AB78" s="154"/>
      <c r="AC78" s="155"/>
      <c r="AD78" s="154" t="str">
        <f t="shared" si="8"/>
        <v/>
      </c>
      <c r="AE78" s="154"/>
      <c r="AF78" s="154"/>
      <c r="AG78" s="154"/>
      <c r="AH78" s="155"/>
    </row>
    <row r="79" spans="2:34" ht="9" customHeight="1">
      <c r="B79" s="95" t="s">
        <v>120</v>
      </c>
      <c r="C79" s="150" t="s">
        <v>121</v>
      </c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6"/>
      <c r="W79" s="156"/>
      <c r="X79" s="157"/>
      <c r="Y79" s="154"/>
      <c r="Z79" s="154"/>
      <c r="AA79" s="154"/>
      <c r="AB79" s="154"/>
      <c r="AC79" s="155"/>
      <c r="AD79" s="154"/>
      <c r="AE79" s="154"/>
      <c r="AF79" s="154"/>
      <c r="AG79" s="154"/>
      <c r="AH79" s="155"/>
    </row>
    <row r="80" spans="2:34" ht="9" customHeight="1">
      <c r="B80" s="95" t="s">
        <v>122</v>
      </c>
      <c r="C80" s="150" t="s">
        <v>123</v>
      </c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6"/>
      <c r="W80" s="156"/>
      <c r="X80" s="157"/>
      <c r="Y80" s="154" t="str">
        <f>IF(V80="","",(($Y$76+$Y$77+$Y$93/0.9135))*V80)</f>
        <v/>
      </c>
      <c r="Z80" s="154"/>
      <c r="AA80" s="154"/>
      <c r="AB80" s="154"/>
      <c r="AC80" s="155"/>
      <c r="AD80" s="154" t="str">
        <f t="shared" si="8"/>
        <v/>
      </c>
      <c r="AE80" s="154"/>
      <c r="AF80" s="154"/>
      <c r="AG80" s="154"/>
      <c r="AH80" s="155"/>
    </row>
    <row r="81" spans="2:39" ht="9" customHeight="1">
      <c r="B81" s="95" t="s">
        <v>124</v>
      </c>
      <c r="C81" s="150" t="s">
        <v>125</v>
      </c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6"/>
      <c r="W81" s="156"/>
      <c r="X81" s="157"/>
      <c r="Y81" s="154"/>
      <c r="Z81" s="154"/>
      <c r="AA81" s="154"/>
      <c r="AB81" s="154"/>
      <c r="AC81" s="155"/>
      <c r="AD81" s="154" t="str">
        <f t="shared" si="8"/>
        <v/>
      </c>
      <c r="AE81" s="154"/>
      <c r="AF81" s="154"/>
      <c r="AG81" s="154"/>
      <c r="AH81" s="155"/>
    </row>
    <row r="82" spans="2:39" ht="9" customHeight="1">
      <c r="B82" s="96" t="s">
        <v>126</v>
      </c>
      <c r="C82" s="160" t="s">
        <v>127</v>
      </c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6"/>
      <c r="W82" s="166"/>
      <c r="X82" s="167"/>
      <c r="Y82" s="163" t="str">
        <f>IF(V82="","",(($Y$76+$Y$77+$Y$93/0.9135))*V82)</f>
        <v/>
      </c>
      <c r="Z82" s="163"/>
      <c r="AA82" s="163"/>
      <c r="AB82" s="163"/>
      <c r="AC82" s="164"/>
      <c r="AD82" s="163" t="str">
        <f t="shared" si="8"/>
        <v/>
      </c>
      <c r="AE82" s="163"/>
      <c r="AF82" s="163"/>
      <c r="AG82" s="163"/>
      <c r="AH82" s="164"/>
    </row>
    <row r="83" spans="2:39" ht="3" customHeight="1">
      <c r="B83" s="89"/>
    </row>
    <row r="84" spans="2:39" ht="3" customHeight="1">
      <c r="B84" s="89"/>
    </row>
    <row r="85" spans="2:39" ht="3" customHeight="1">
      <c r="B85" s="89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7"/>
      <c r="W85" s="107"/>
      <c r="X85" s="107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</row>
    <row r="86" spans="2:39" ht="9" customHeight="1">
      <c r="B86" s="183" t="s">
        <v>128</v>
      </c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5"/>
      <c r="Y86" s="186" t="s">
        <v>20</v>
      </c>
      <c r="Z86" s="187"/>
      <c r="AA86" s="187"/>
      <c r="AB86" s="187"/>
      <c r="AC86" s="188"/>
      <c r="AD86" s="187" t="s">
        <v>21</v>
      </c>
      <c r="AE86" s="187"/>
      <c r="AF86" s="187"/>
      <c r="AG86" s="187"/>
      <c r="AH86" s="188"/>
      <c r="AM86" s="103"/>
    </row>
    <row r="87" spans="2:39" ht="9" customHeight="1">
      <c r="B87" s="104" t="s">
        <v>129</v>
      </c>
      <c r="C87" s="189" t="str">
        <f>CONCATENATE("Módulo 1"," - ",$C$20)</f>
        <v>Módulo 1 - Composição da Remuneração</v>
      </c>
      <c r="D87" s="189"/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90"/>
      <c r="V87" s="191"/>
      <c r="W87" s="192"/>
      <c r="X87" s="193"/>
      <c r="Y87" s="194">
        <f>$Y$20</f>
        <v>0</v>
      </c>
      <c r="Z87" s="195"/>
      <c r="AA87" s="195"/>
      <c r="AB87" s="195"/>
      <c r="AC87" s="196"/>
      <c r="AD87" s="194">
        <f t="shared" ref="AD87:AD95" si="9">IF(Y87="","",Y87*$Y$17)</f>
        <v>0</v>
      </c>
      <c r="AE87" s="195"/>
      <c r="AF87" s="195"/>
      <c r="AG87" s="195"/>
      <c r="AH87" s="196"/>
    </row>
    <row r="88" spans="2:39" ht="9" customHeight="1">
      <c r="B88" s="105" t="s">
        <v>130</v>
      </c>
      <c r="C88" s="178" t="str">
        <f>CONCATENATE("Módulo 2"," - ",$C$29)</f>
        <v>Módulo 2 - Benefícios Mensais e Diários</v>
      </c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9"/>
      <c r="V88" s="180"/>
      <c r="W88" s="181"/>
      <c r="X88" s="182"/>
      <c r="Y88" s="175">
        <f>$Y$29</f>
        <v>0</v>
      </c>
      <c r="Z88" s="176"/>
      <c r="AA88" s="176"/>
      <c r="AB88" s="176"/>
      <c r="AC88" s="177"/>
      <c r="AD88" s="175">
        <f t="shared" si="9"/>
        <v>0</v>
      </c>
      <c r="AE88" s="176"/>
      <c r="AF88" s="176"/>
      <c r="AG88" s="176"/>
      <c r="AH88" s="177"/>
    </row>
    <row r="89" spans="2:39" ht="9" customHeight="1">
      <c r="B89" s="105" t="s">
        <v>131</v>
      </c>
      <c r="C89" s="178" t="str">
        <f>CONCATENATE("Módulo 3"," - ",$C$38)</f>
        <v>Módulo 3 - Encargos Previdênciários, Sociais e Trabalhistas Sobre a Remuneração</v>
      </c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9"/>
      <c r="V89" s="180"/>
      <c r="W89" s="181"/>
      <c r="X89" s="182"/>
      <c r="Y89" s="175">
        <f>$Y$38</f>
        <v>0</v>
      </c>
      <c r="Z89" s="176"/>
      <c r="AA89" s="176"/>
      <c r="AB89" s="176"/>
      <c r="AC89" s="177"/>
      <c r="AD89" s="175">
        <f t="shared" si="9"/>
        <v>0</v>
      </c>
      <c r="AE89" s="176"/>
      <c r="AF89" s="176"/>
      <c r="AG89" s="176"/>
      <c r="AH89" s="177"/>
    </row>
    <row r="90" spans="2:39" ht="9" customHeight="1">
      <c r="B90" s="105" t="s">
        <v>132</v>
      </c>
      <c r="C90" s="178" t="str">
        <f>CONCATENATE("Módulo 4"," - ",$C$48)</f>
        <v>Módulo 4 - Provisão para Rescisão</v>
      </c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9"/>
      <c r="V90" s="180"/>
      <c r="W90" s="181"/>
      <c r="X90" s="182"/>
      <c r="Y90" s="175">
        <f>$Y$48</f>
        <v>0</v>
      </c>
      <c r="Z90" s="176"/>
      <c r="AA90" s="176"/>
      <c r="AB90" s="176"/>
      <c r="AC90" s="177"/>
      <c r="AD90" s="175">
        <f t="shared" si="9"/>
        <v>0</v>
      </c>
      <c r="AE90" s="176"/>
      <c r="AF90" s="176"/>
      <c r="AG90" s="176"/>
      <c r="AH90" s="177"/>
    </row>
    <row r="91" spans="2:39" ht="9" customHeight="1">
      <c r="B91" s="105" t="s">
        <v>133</v>
      </c>
      <c r="C91" s="178" t="str">
        <f>CONCATENATE("Módulo 5"," - ",$C$60)</f>
        <v>Módulo 5 - Custo de Reposição do Servidor Ausente</v>
      </c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9"/>
      <c r="V91" s="180"/>
      <c r="W91" s="181"/>
      <c r="X91" s="182"/>
      <c r="Y91" s="175">
        <f>$Y$60</f>
        <v>0</v>
      </c>
      <c r="Z91" s="176"/>
      <c r="AA91" s="176"/>
      <c r="AB91" s="176"/>
      <c r="AC91" s="177"/>
      <c r="AD91" s="175">
        <f t="shared" si="9"/>
        <v>0</v>
      </c>
      <c r="AE91" s="176"/>
      <c r="AF91" s="176"/>
      <c r="AG91" s="176"/>
      <c r="AH91" s="177"/>
    </row>
    <row r="92" spans="2:39" ht="9" customHeight="1">
      <c r="B92" s="105" t="s">
        <v>134</v>
      </c>
      <c r="C92" s="178" t="str">
        <f>CONCATENATE("Módulo 6"," - ",$C$69)</f>
        <v>Módulo 6 - Insumos Diversos (uniformes, materiais, equipamentos e outros)</v>
      </c>
      <c r="D92" s="178"/>
      <c r="E92" s="178"/>
      <c r="F92" s="178"/>
      <c r="G92" s="178"/>
      <c r="H92" s="178"/>
      <c r="I92" s="178"/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9"/>
      <c r="V92" s="180"/>
      <c r="W92" s="181"/>
      <c r="X92" s="182"/>
      <c r="Y92" s="175">
        <f>$Y$69</f>
        <v>0</v>
      </c>
      <c r="Z92" s="176"/>
      <c r="AA92" s="176"/>
      <c r="AB92" s="176"/>
      <c r="AC92" s="177"/>
      <c r="AD92" s="175">
        <f t="shared" si="9"/>
        <v>0</v>
      </c>
      <c r="AE92" s="176"/>
      <c r="AF92" s="176"/>
      <c r="AG92" s="176"/>
      <c r="AH92" s="177"/>
    </row>
    <row r="93" spans="2:39" ht="9" customHeight="1">
      <c r="B93" s="210" t="s">
        <v>135</v>
      </c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1"/>
      <c r="V93" s="211"/>
      <c r="W93" s="211"/>
      <c r="X93" s="212"/>
      <c r="Y93" s="213" t="str">
        <f>IF(SUM(Y87:AC92)=0,"",SUM(Y87:AC92))</f>
        <v/>
      </c>
      <c r="Z93" s="214"/>
      <c r="AA93" s="214"/>
      <c r="AB93" s="214"/>
      <c r="AC93" s="215"/>
      <c r="AD93" s="213" t="str">
        <f t="shared" si="9"/>
        <v/>
      </c>
      <c r="AE93" s="214"/>
      <c r="AF93" s="214"/>
      <c r="AG93" s="214"/>
      <c r="AH93" s="215"/>
    </row>
    <row r="94" spans="2:39" ht="9" customHeight="1">
      <c r="B94" s="106" t="s">
        <v>136</v>
      </c>
      <c r="C94" s="216" t="str">
        <f>CONCATENATE("Módulo 7"," - ",$C$75)</f>
        <v>Módulo 7 - Custos Indiretos, Tributos e Lucro</v>
      </c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7"/>
      <c r="V94" s="218"/>
      <c r="W94" s="219"/>
      <c r="X94" s="220"/>
      <c r="Y94" s="221">
        <f>$Y$75</f>
        <v>0</v>
      </c>
      <c r="Z94" s="222"/>
      <c r="AA94" s="222"/>
      <c r="AB94" s="222"/>
      <c r="AC94" s="223"/>
      <c r="AD94" s="221">
        <f t="shared" si="9"/>
        <v>0</v>
      </c>
      <c r="AE94" s="222"/>
      <c r="AF94" s="222"/>
      <c r="AG94" s="222"/>
      <c r="AH94" s="223"/>
    </row>
    <row r="95" spans="2:39" ht="9" customHeight="1" thickBot="1">
      <c r="B95" s="197" t="s">
        <v>137</v>
      </c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9"/>
      <c r="Y95" s="200" t="str">
        <f>IF(SUM(Y93:AC94)=0,"",SUM(Y93:AC94))</f>
        <v/>
      </c>
      <c r="Z95" s="201"/>
      <c r="AA95" s="201"/>
      <c r="AB95" s="201"/>
      <c r="AC95" s="202"/>
      <c r="AD95" s="200" t="str">
        <f t="shared" si="9"/>
        <v/>
      </c>
      <c r="AE95" s="201"/>
      <c r="AF95" s="201"/>
      <c r="AG95" s="201"/>
      <c r="AH95" s="202"/>
    </row>
    <row r="96" spans="2:39" ht="15.75" customHeight="1" thickBot="1">
      <c r="B96" s="230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31"/>
      <c r="AH96" s="232"/>
    </row>
    <row r="98" spans="6:28" ht="19.5">
      <c r="F98" s="287" t="s">
        <v>382</v>
      </c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  <c r="AA98" s="158"/>
      <c r="AB98" s="158"/>
    </row>
  </sheetData>
  <mergeCells count="292">
    <mergeCell ref="F98:AB98"/>
    <mergeCell ref="I1:AC1"/>
    <mergeCell ref="B96:AH96"/>
    <mergeCell ref="B95:X95"/>
    <mergeCell ref="Y95:AC95"/>
    <mergeCell ref="AD95:AH95"/>
    <mergeCell ref="B3:AJ4"/>
    <mergeCell ref="B14:M15"/>
    <mergeCell ref="N14:AH15"/>
    <mergeCell ref="C92:U92"/>
    <mergeCell ref="V92:X92"/>
    <mergeCell ref="Y92:AC92"/>
    <mergeCell ref="AD92:AH92"/>
    <mergeCell ref="B93:X93"/>
    <mergeCell ref="Y93:AC93"/>
    <mergeCell ref="AD93:AH93"/>
    <mergeCell ref="C94:U94"/>
    <mergeCell ref="V94:X94"/>
    <mergeCell ref="Y94:AC94"/>
    <mergeCell ref="AD94:AH94"/>
    <mergeCell ref="C89:U89"/>
    <mergeCell ref="V89:X89"/>
    <mergeCell ref="Y89:AC89"/>
    <mergeCell ref="AD89:AH89"/>
    <mergeCell ref="C90:U90"/>
    <mergeCell ref="V90:X90"/>
    <mergeCell ref="Y90:AC90"/>
    <mergeCell ref="AD90:AH90"/>
    <mergeCell ref="C91:U91"/>
    <mergeCell ref="V91:X91"/>
    <mergeCell ref="Y91:AC91"/>
    <mergeCell ref="AD91:AH91"/>
    <mergeCell ref="B86:X86"/>
    <mergeCell ref="Y86:AC86"/>
    <mergeCell ref="AD86:AH86"/>
    <mergeCell ref="C87:U87"/>
    <mergeCell ref="V87:X87"/>
    <mergeCell ref="Y87:AC87"/>
    <mergeCell ref="AD87:AH87"/>
    <mergeCell ref="C88:U88"/>
    <mergeCell ref="V88:X88"/>
    <mergeCell ref="Y88:AC88"/>
    <mergeCell ref="AD88:AH88"/>
    <mergeCell ref="C80:U80"/>
    <mergeCell ref="V80:X80"/>
    <mergeCell ref="Y80:AC80"/>
    <mergeCell ref="AD80:AH80"/>
    <mergeCell ref="C81:U81"/>
    <mergeCell ref="V81:X81"/>
    <mergeCell ref="Y81:AC81"/>
    <mergeCell ref="AD81:AH81"/>
    <mergeCell ref="C82:U82"/>
    <mergeCell ref="V82:X82"/>
    <mergeCell ref="Y82:AC82"/>
    <mergeCell ref="AD82:AH82"/>
    <mergeCell ref="C77:U77"/>
    <mergeCell ref="V77:X77"/>
    <mergeCell ref="Y77:AC77"/>
    <mergeCell ref="AD77:AH77"/>
    <mergeCell ref="C78:U78"/>
    <mergeCell ref="V78:X78"/>
    <mergeCell ref="Y78:AC78"/>
    <mergeCell ref="AD78:AH78"/>
    <mergeCell ref="C79:U79"/>
    <mergeCell ref="V79:X79"/>
    <mergeCell ref="Y79:AC79"/>
    <mergeCell ref="AD79:AH79"/>
    <mergeCell ref="C73:U73"/>
    <mergeCell ref="V73:X73"/>
    <mergeCell ref="Y73:AC73"/>
    <mergeCell ref="AD73:AH73"/>
    <mergeCell ref="C75:U75"/>
    <mergeCell ref="V75:X75"/>
    <mergeCell ref="Y75:AC75"/>
    <mergeCell ref="AD75:AH75"/>
    <mergeCell ref="C76:U76"/>
    <mergeCell ref="V76:X76"/>
    <mergeCell ref="Y76:AC76"/>
    <mergeCell ref="AD76:AH76"/>
    <mergeCell ref="C70:U70"/>
    <mergeCell ref="V70:X70"/>
    <mergeCell ref="Y70:AC70"/>
    <mergeCell ref="AD70:AH70"/>
    <mergeCell ref="C71:U71"/>
    <mergeCell ref="V71:X71"/>
    <mergeCell ref="Y71:AC71"/>
    <mergeCell ref="AD71:AH71"/>
    <mergeCell ref="C72:U72"/>
    <mergeCell ref="V72:X72"/>
    <mergeCell ref="Y72:AC72"/>
    <mergeCell ref="AD72:AH72"/>
    <mergeCell ref="C66:U66"/>
    <mergeCell ref="V66:X66"/>
    <mergeCell ref="Y66:AC66"/>
    <mergeCell ref="AD66:AH66"/>
    <mergeCell ref="C67:U67"/>
    <mergeCell ref="V67:X67"/>
    <mergeCell ref="Y67:AC67"/>
    <mergeCell ref="AD67:AH67"/>
    <mergeCell ref="C69:U69"/>
    <mergeCell ref="V69:X69"/>
    <mergeCell ref="Y69:AC69"/>
    <mergeCell ref="AD69:AH69"/>
    <mergeCell ref="C63:U63"/>
    <mergeCell ref="V63:X63"/>
    <mergeCell ref="Y63:AC63"/>
    <mergeCell ref="AD63:AH63"/>
    <mergeCell ref="C64:U64"/>
    <mergeCell ref="V64:X64"/>
    <mergeCell ref="Y64:AC64"/>
    <mergeCell ref="AD64:AH64"/>
    <mergeCell ref="C65:U65"/>
    <mergeCell ref="V65:X65"/>
    <mergeCell ref="Y65:AC65"/>
    <mergeCell ref="AD65:AH65"/>
    <mergeCell ref="C60:U60"/>
    <mergeCell ref="V60:X60"/>
    <mergeCell ref="Y60:AC60"/>
    <mergeCell ref="AD60:AH60"/>
    <mergeCell ref="C61:U61"/>
    <mergeCell ref="V61:X61"/>
    <mergeCell ref="Y61:AC61"/>
    <mergeCell ref="AD61:AH61"/>
    <mergeCell ref="C62:U62"/>
    <mergeCell ref="V62:X62"/>
    <mergeCell ref="Y62:AC62"/>
    <mergeCell ref="AD62:AH62"/>
    <mergeCell ref="C56:U56"/>
    <mergeCell ref="V56:X56"/>
    <mergeCell ref="Y56:AC56"/>
    <mergeCell ref="AD56:AH56"/>
    <mergeCell ref="C57:U57"/>
    <mergeCell ref="V57:X57"/>
    <mergeCell ref="Y57:AC57"/>
    <mergeCell ref="AD57:AH57"/>
    <mergeCell ref="C58:U58"/>
    <mergeCell ref="V58:X58"/>
    <mergeCell ref="Y58:AC58"/>
    <mergeCell ref="AD58:AH58"/>
    <mergeCell ref="C53:U53"/>
    <mergeCell ref="V53:X53"/>
    <mergeCell ref="Y53:AC53"/>
    <mergeCell ref="AD53:AH53"/>
    <mergeCell ref="C54:U54"/>
    <mergeCell ref="V54:X54"/>
    <mergeCell ref="Y54:AC54"/>
    <mergeCell ref="AD54:AH54"/>
    <mergeCell ref="C55:U55"/>
    <mergeCell ref="V55:X55"/>
    <mergeCell ref="Y55:AC55"/>
    <mergeCell ref="AD55:AH55"/>
    <mergeCell ref="C50:U50"/>
    <mergeCell ref="V50:X50"/>
    <mergeCell ref="Y50:AC50"/>
    <mergeCell ref="AD50:AH50"/>
    <mergeCell ref="C51:U51"/>
    <mergeCell ref="V51:X51"/>
    <mergeCell ref="Y51:AC51"/>
    <mergeCell ref="AD51:AH51"/>
    <mergeCell ref="C52:U52"/>
    <mergeCell ref="V52:X52"/>
    <mergeCell ref="Y52:AC52"/>
    <mergeCell ref="AD52:AH52"/>
    <mergeCell ref="C46:U46"/>
    <mergeCell ref="V46:X46"/>
    <mergeCell ref="Y46:AC46"/>
    <mergeCell ref="AD46:AH46"/>
    <mergeCell ref="C48:U48"/>
    <mergeCell ref="V48:X48"/>
    <mergeCell ref="Y48:AC48"/>
    <mergeCell ref="AD48:AH48"/>
    <mergeCell ref="C49:U49"/>
    <mergeCell ref="V49:X49"/>
    <mergeCell ref="Y49:AC49"/>
    <mergeCell ref="AD49:AH49"/>
    <mergeCell ref="C43:U43"/>
    <mergeCell ref="V43:X43"/>
    <mergeCell ref="Y43:AC43"/>
    <mergeCell ref="AD43:AH43"/>
    <mergeCell ref="C44:U44"/>
    <mergeCell ref="V44:X44"/>
    <mergeCell ref="Y44:AC44"/>
    <mergeCell ref="AD44:AH44"/>
    <mergeCell ref="C45:U45"/>
    <mergeCell ref="V45:X45"/>
    <mergeCell ref="Y45:AC45"/>
    <mergeCell ref="AD45:AH45"/>
    <mergeCell ref="C40:U40"/>
    <mergeCell ref="V40:X40"/>
    <mergeCell ref="Y40:AC40"/>
    <mergeCell ref="AD40:AH40"/>
    <mergeCell ref="C41:U41"/>
    <mergeCell ref="V41:X41"/>
    <mergeCell ref="Y41:AC41"/>
    <mergeCell ref="AD41:AH41"/>
    <mergeCell ref="C42:U42"/>
    <mergeCell ref="V42:X42"/>
    <mergeCell ref="Y42:AC42"/>
    <mergeCell ref="AD42:AH42"/>
    <mergeCell ref="C36:U36"/>
    <mergeCell ref="V36:X36"/>
    <mergeCell ref="Y36:AC36"/>
    <mergeCell ref="AD36:AH36"/>
    <mergeCell ref="C38:U38"/>
    <mergeCell ref="V38:X38"/>
    <mergeCell ref="Y38:AC38"/>
    <mergeCell ref="AD38:AH38"/>
    <mergeCell ref="C39:U39"/>
    <mergeCell ref="V39:X39"/>
    <mergeCell ref="Y39:AC39"/>
    <mergeCell ref="AD39:AH39"/>
    <mergeCell ref="C33:U33"/>
    <mergeCell ref="V33:X33"/>
    <mergeCell ref="Y33:AC33"/>
    <mergeCell ref="AD33:AH33"/>
    <mergeCell ref="C34:U34"/>
    <mergeCell ref="V34:X34"/>
    <mergeCell ref="Y34:AC34"/>
    <mergeCell ref="AD34:AH34"/>
    <mergeCell ref="C35:U35"/>
    <mergeCell ref="V35:X35"/>
    <mergeCell ref="Y35:AC35"/>
    <mergeCell ref="AD35:AH35"/>
    <mergeCell ref="C30:U30"/>
    <mergeCell ref="V30:X30"/>
    <mergeCell ref="Y30:AC30"/>
    <mergeCell ref="AD30:AH30"/>
    <mergeCell ref="C31:U31"/>
    <mergeCell ref="V31:X31"/>
    <mergeCell ref="Y31:AC31"/>
    <mergeCell ref="AD31:AH31"/>
    <mergeCell ref="C32:U32"/>
    <mergeCell ref="V32:X32"/>
    <mergeCell ref="Y32:AC32"/>
    <mergeCell ref="AD32:AH32"/>
    <mergeCell ref="C26:U26"/>
    <mergeCell ref="V26:X26"/>
    <mergeCell ref="Y26:AC26"/>
    <mergeCell ref="AD26:AH26"/>
    <mergeCell ref="C27:U27"/>
    <mergeCell ref="V27:X27"/>
    <mergeCell ref="Y27:AC27"/>
    <mergeCell ref="AD27:AH27"/>
    <mergeCell ref="C29:U29"/>
    <mergeCell ref="V29:X29"/>
    <mergeCell ref="Y29:AC29"/>
    <mergeCell ref="AD29:AH29"/>
    <mergeCell ref="C23:U23"/>
    <mergeCell ref="V23:X23"/>
    <mergeCell ref="Y23:AC23"/>
    <mergeCell ref="AD23:AH23"/>
    <mergeCell ref="C24:U24"/>
    <mergeCell ref="V24:X24"/>
    <mergeCell ref="Y24:AC24"/>
    <mergeCell ref="AD24:AH24"/>
    <mergeCell ref="C25:U25"/>
    <mergeCell ref="V25:X25"/>
    <mergeCell ref="Y25:AC25"/>
    <mergeCell ref="AD25:AH25"/>
    <mergeCell ref="Y19:AC19"/>
    <mergeCell ref="AD19:AH19"/>
    <mergeCell ref="V20:X20"/>
    <mergeCell ref="Y20:AC20"/>
    <mergeCell ref="AD20:AH20"/>
    <mergeCell ref="C21:X21"/>
    <mergeCell ref="Y21:AC21"/>
    <mergeCell ref="AD21:AH21"/>
    <mergeCell ref="C22:U22"/>
    <mergeCell ref="V22:X22"/>
    <mergeCell ref="Y22:AC22"/>
    <mergeCell ref="AD22:AH22"/>
    <mergeCell ref="B10:AH10"/>
    <mergeCell ref="B11:G11"/>
    <mergeCell ref="H11:AH11"/>
    <mergeCell ref="B12:H12"/>
    <mergeCell ref="I12:AH12"/>
    <mergeCell ref="B13:T13"/>
    <mergeCell ref="U13:AH13"/>
    <mergeCell ref="B17:X17"/>
    <mergeCell ref="Y17:AH17"/>
    <mergeCell ref="B6:E6"/>
    <mergeCell ref="F6:I6"/>
    <mergeCell ref="K6:M6"/>
    <mergeCell ref="N6:Q6"/>
    <mergeCell ref="T6:W6"/>
    <mergeCell ref="X6:AH6"/>
    <mergeCell ref="B8:E8"/>
    <mergeCell ref="F8:I8"/>
    <mergeCell ref="K8:T8"/>
    <mergeCell ref="U8:X8"/>
    <mergeCell ref="Z8:AC8"/>
    <mergeCell ref="AD8:AF8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93"/>
  <sheetViews>
    <sheetView workbookViewId="0">
      <selection activeCell="AM36" sqref="AM36"/>
    </sheetView>
  </sheetViews>
  <sheetFormatPr defaultColWidth="2.85546875" defaultRowHeight="9" customHeight="1"/>
  <cols>
    <col min="1" max="1" width="2.85546875" style="88"/>
    <col min="2" max="2" width="3.140625" style="88" customWidth="1"/>
    <col min="3" max="3" width="2.85546875" style="88"/>
    <col min="4" max="5" width="2.85546875" style="88" customWidth="1"/>
    <col min="6" max="9" width="2.85546875" style="88"/>
    <col min="10" max="10" width="3" style="88" customWidth="1"/>
    <col min="11" max="44" width="2.85546875" style="88"/>
    <col min="45" max="45" width="2.85546875" style="88" customWidth="1"/>
    <col min="46" max="16384" width="2.85546875" style="88"/>
  </cols>
  <sheetData>
    <row r="1" spans="1:35" ht="9" customHeight="1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</row>
    <row r="2" spans="1:35" ht="9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</row>
    <row r="3" spans="1:35" ht="9" customHeight="1">
      <c r="B3" s="89"/>
    </row>
    <row r="4" spans="1:35" ht="9" customHeight="1">
      <c r="B4" s="112" t="s">
        <v>1</v>
      </c>
      <c r="C4" s="112"/>
      <c r="D4" s="112"/>
      <c r="E4" s="112"/>
      <c r="F4" s="113" t="s">
        <v>145</v>
      </c>
      <c r="G4" s="113"/>
      <c r="H4" s="113"/>
      <c r="I4" s="113"/>
      <c r="K4" s="114" t="s">
        <v>3</v>
      </c>
      <c r="L4" s="115"/>
      <c r="M4" s="116"/>
      <c r="N4" s="113" t="s">
        <v>146</v>
      </c>
      <c r="O4" s="113"/>
      <c r="P4" s="113"/>
      <c r="Q4" s="113"/>
      <c r="T4" s="117" t="s">
        <v>5</v>
      </c>
      <c r="U4" s="117"/>
      <c r="V4" s="117"/>
      <c r="W4" s="117"/>
      <c r="X4" s="118" t="s">
        <v>6</v>
      </c>
      <c r="Y4" s="119"/>
      <c r="Z4" s="119"/>
      <c r="AA4" s="119"/>
      <c r="AB4" s="119"/>
      <c r="AC4" s="119"/>
      <c r="AD4" s="119"/>
      <c r="AE4" s="119"/>
      <c r="AF4" s="119"/>
      <c r="AG4" s="119"/>
      <c r="AH4" s="120"/>
    </row>
    <row r="5" spans="1:35" ht="3" customHeight="1">
      <c r="B5" s="90"/>
      <c r="C5" s="90"/>
      <c r="D5" s="90"/>
      <c r="E5" s="90"/>
      <c r="F5" s="91"/>
      <c r="G5" s="91"/>
      <c r="H5" s="91"/>
      <c r="I5" s="91"/>
      <c r="K5" s="90"/>
      <c r="L5" s="99"/>
      <c r="M5" s="99"/>
      <c r="N5" s="99"/>
      <c r="O5" s="100"/>
      <c r="P5" s="91"/>
      <c r="Q5" s="91"/>
      <c r="R5" s="91"/>
      <c r="T5" s="97"/>
      <c r="U5" s="97"/>
      <c r="V5" s="97"/>
      <c r="W5" s="97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35" ht="9" customHeight="1">
      <c r="B6" s="112" t="s">
        <v>147</v>
      </c>
      <c r="C6" s="112"/>
      <c r="D6" s="112"/>
      <c r="E6" s="112"/>
      <c r="F6" s="113" t="s">
        <v>148</v>
      </c>
      <c r="G6" s="113"/>
      <c r="H6" s="113"/>
      <c r="I6" s="113"/>
      <c r="K6" s="117" t="s">
        <v>7</v>
      </c>
      <c r="L6" s="117"/>
      <c r="M6" s="117"/>
      <c r="N6" s="117"/>
      <c r="O6" s="117"/>
      <c r="P6" s="117"/>
      <c r="Q6" s="117"/>
      <c r="R6" s="117"/>
      <c r="S6" s="117"/>
      <c r="T6" s="117"/>
      <c r="U6" s="124" t="s">
        <v>149</v>
      </c>
      <c r="V6" s="124"/>
      <c r="W6" s="124"/>
      <c r="X6" s="124"/>
      <c r="Z6" s="112" t="s">
        <v>8</v>
      </c>
      <c r="AA6" s="112"/>
      <c r="AB6" s="112"/>
      <c r="AC6" s="112"/>
      <c r="AD6" s="124" t="s">
        <v>150</v>
      </c>
      <c r="AE6" s="124"/>
      <c r="AF6" s="124"/>
    </row>
    <row r="8" spans="1:35" ht="9" customHeight="1">
      <c r="B8" s="125" t="s">
        <v>10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</row>
    <row r="9" spans="1:35" ht="9" customHeight="1">
      <c r="B9" s="138" t="s">
        <v>11</v>
      </c>
      <c r="C9" s="139"/>
      <c r="D9" s="139"/>
      <c r="E9" s="139"/>
      <c r="F9" s="139"/>
      <c r="G9" s="140"/>
      <c r="H9" s="234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6"/>
    </row>
    <row r="10" spans="1:35" ht="9" customHeight="1">
      <c r="B10" s="132" t="s">
        <v>13</v>
      </c>
      <c r="C10" s="133"/>
      <c r="D10" s="133"/>
      <c r="E10" s="133"/>
      <c r="F10" s="133"/>
      <c r="G10" s="133"/>
      <c r="H10" s="134"/>
      <c r="I10" s="237" t="s">
        <v>151</v>
      </c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9"/>
    </row>
    <row r="11" spans="1:35" ht="9" customHeight="1">
      <c r="B11" s="132" t="s">
        <v>15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4"/>
      <c r="U11" s="240" t="s">
        <v>152</v>
      </c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2"/>
    </row>
    <row r="12" spans="1:35" ht="9" customHeight="1">
      <c r="B12" s="125" t="s">
        <v>17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203" t="s">
        <v>18</v>
      </c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</row>
    <row r="13" spans="1:35" ht="9" customHeight="1"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</row>
    <row r="14" spans="1:35" ht="3" customHeight="1"/>
    <row r="15" spans="1:35" ht="9" customHeight="1">
      <c r="B15" s="138" t="s">
        <v>19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40"/>
      <c r="Y15" s="243">
        <v>2</v>
      </c>
      <c r="Z15" s="243"/>
      <c r="AA15" s="243"/>
      <c r="AB15" s="243"/>
      <c r="AC15" s="243"/>
      <c r="AD15" s="243"/>
      <c r="AE15" s="243"/>
      <c r="AF15" s="243"/>
      <c r="AG15" s="243"/>
      <c r="AH15" s="243"/>
    </row>
    <row r="16" spans="1:35" ht="3" customHeight="1"/>
    <row r="17" spans="2:34" ht="9" customHeight="1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7"/>
      <c r="N17" s="97"/>
      <c r="O17" s="97"/>
      <c r="P17" s="97"/>
      <c r="Q17" s="97"/>
      <c r="R17" s="97"/>
      <c r="S17" s="97"/>
      <c r="T17" s="97"/>
      <c r="U17" s="97"/>
      <c r="V17" s="101"/>
      <c r="Y17" s="142" t="s">
        <v>20</v>
      </c>
      <c r="Z17" s="143"/>
      <c r="AA17" s="143"/>
      <c r="AB17" s="143"/>
      <c r="AC17" s="144"/>
      <c r="AD17" s="143" t="s">
        <v>21</v>
      </c>
      <c r="AE17" s="143"/>
      <c r="AF17" s="143"/>
      <c r="AG17" s="143"/>
      <c r="AH17" s="144"/>
    </row>
    <row r="18" spans="2:34" ht="9" customHeight="1">
      <c r="B18" s="93">
        <v>1</v>
      </c>
      <c r="C18" s="94" t="s">
        <v>22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145">
        <f>IF(SUM(V19:X25)=0,"",SUM(V19:X25))</f>
        <v>0.2</v>
      </c>
      <c r="W18" s="146"/>
      <c r="X18" s="147"/>
      <c r="Y18" s="148">
        <f>SUM(Y19:AC25)</f>
        <v>1404.93</v>
      </c>
      <c r="Z18" s="148"/>
      <c r="AA18" s="148"/>
      <c r="AB18" s="148"/>
      <c r="AC18" s="149"/>
      <c r="AD18" s="148">
        <f>SUM(AD19:AH25)</f>
        <v>2809.86</v>
      </c>
      <c r="AE18" s="148"/>
      <c r="AF18" s="148"/>
      <c r="AG18" s="148"/>
      <c r="AH18" s="149"/>
    </row>
    <row r="19" spans="2:34" ht="9" customHeight="1">
      <c r="B19" s="95" t="s">
        <v>23</v>
      </c>
      <c r="C19" s="150" t="s">
        <v>24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1"/>
      <c r="Y19" s="154">
        <v>1184.93</v>
      </c>
      <c r="Z19" s="154"/>
      <c r="AA19" s="154"/>
      <c r="AB19" s="154"/>
      <c r="AC19" s="155"/>
      <c r="AD19" s="154">
        <f>IF(Y19=0,"",Y19*$Y$15)</f>
        <v>2369.86</v>
      </c>
      <c r="AE19" s="154"/>
      <c r="AF19" s="154"/>
      <c r="AG19" s="154"/>
      <c r="AH19" s="155"/>
    </row>
    <row r="20" spans="2:34" ht="9" customHeight="1">
      <c r="B20" s="95" t="s">
        <v>25</v>
      </c>
      <c r="C20" s="150" t="s">
        <v>153</v>
      </c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6">
        <v>0.2</v>
      </c>
      <c r="W20" s="156"/>
      <c r="X20" s="157"/>
      <c r="Y20" s="154">
        <f>IF(V20="","",($V$20*1100))</f>
        <v>220</v>
      </c>
      <c r="Z20" s="154"/>
      <c r="AA20" s="154"/>
      <c r="AB20" s="154"/>
      <c r="AC20" s="155"/>
      <c r="AD20" s="154">
        <f t="shared" ref="AD20:AD25" si="0">IF(Y20="","",Y20*$Y$15)</f>
        <v>440</v>
      </c>
      <c r="AE20" s="154"/>
      <c r="AF20" s="154"/>
      <c r="AG20" s="154"/>
      <c r="AH20" s="155"/>
    </row>
    <row r="21" spans="2:34" ht="9" customHeight="1">
      <c r="B21" s="95" t="s">
        <v>27</v>
      </c>
      <c r="C21" s="150" t="s">
        <v>28</v>
      </c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8"/>
      <c r="W21" s="158"/>
      <c r="X21" s="159"/>
      <c r="Y21" s="154" t="str">
        <f>IF(W21="","",$Y$19*W21)</f>
        <v/>
      </c>
      <c r="Z21" s="154"/>
      <c r="AA21" s="154"/>
      <c r="AB21" s="154"/>
      <c r="AC21" s="155"/>
      <c r="AD21" s="154" t="str">
        <f t="shared" si="0"/>
        <v/>
      </c>
      <c r="AE21" s="154"/>
      <c r="AF21" s="154"/>
      <c r="AG21" s="154"/>
      <c r="AH21" s="155"/>
    </row>
    <row r="22" spans="2:34" ht="9" customHeight="1">
      <c r="B22" s="95" t="s">
        <v>29</v>
      </c>
      <c r="C22" s="150" t="s">
        <v>30</v>
      </c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8"/>
      <c r="W22" s="158"/>
      <c r="X22" s="159"/>
      <c r="Y22" s="154" t="str">
        <f>IF(W22="","",$Y$19*W22)</f>
        <v/>
      </c>
      <c r="Z22" s="154"/>
      <c r="AA22" s="154"/>
      <c r="AB22" s="154"/>
      <c r="AC22" s="155"/>
      <c r="AD22" s="154" t="str">
        <f t="shared" si="0"/>
        <v/>
      </c>
      <c r="AE22" s="154"/>
      <c r="AF22" s="154"/>
      <c r="AG22" s="154"/>
      <c r="AH22" s="155"/>
    </row>
    <row r="23" spans="2:34" ht="9" customHeight="1">
      <c r="B23" s="95" t="s">
        <v>31</v>
      </c>
      <c r="C23" s="150" t="s">
        <v>32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8"/>
      <c r="W23" s="158"/>
      <c r="X23" s="159"/>
      <c r="Y23" s="154" t="str">
        <f>IF(W23="","",$Y$19*W23)</f>
        <v/>
      </c>
      <c r="Z23" s="154"/>
      <c r="AA23" s="154"/>
      <c r="AB23" s="154"/>
      <c r="AC23" s="155"/>
      <c r="AD23" s="154" t="str">
        <f t="shared" si="0"/>
        <v/>
      </c>
      <c r="AE23" s="154"/>
      <c r="AF23" s="154"/>
      <c r="AG23" s="154"/>
      <c r="AH23" s="155"/>
    </row>
    <row r="24" spans="2:34" ht="9" customHeight="1">
      <c r="B24" s="95" t="s">
        <v>33</v>
      </c>
      <c r="C24" s="150" t="s">
        <v>34</v>
      </c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8"/>
      <c r="W24" s="158"/>
      <c r="X24" s="159"/>
      <c r="Y24" s="154" t="str">
        <f>IF(W24="","",$Y$19*W24)</f>
        <v/>
      </c>
      <c r="Z24" s="154"/>
      <c r="AA24" s="154"/>
      <c r="AB24" s="154"/>
      <c r="AC24" s="155"/>
      <c r="AD24" s="154" t="str">
        <f t="shared" si="0"/>
        <v/>
      </c>
      <c r="AE24" s="154"/>
      <c r="AF24" s="154"/>
      <c r="AG24" s="154"/>
      <c r="AH24" s="155"/>
    </row>
    <row r="25" spans="2:34" ht="9" customHeight="1">
      <c r="B25" s="96" t="s">
        <v>35</v>
      </c>
      <c r="C25" s="160" t="s">
        <v>36</v>
      </c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1"/>
      <c r="W25" s="161"/>
      <c r="X25" s="162"/>
      <c r="Y25" s="163" t="str">
        <f>IF(W25="","",$Y$19*W25)</f>
        <v/>
      </c>
      <c r="Z25" s="163"/>
      <c r="AA25" s="163"/>
      <c r="AB25" s="163"/>
      <c r="AC25" s="164"/>
      <c r="AD25" s="163" t="str">
        <f t="shared" si="0"/>
        <v/>
      </c>
      <c r="AE25" s="163"/>
      <c r="AF25" s="163"/>
      <c r="AG25" s="163"/>
      <c r="AH25" s="164"/>
    </row>
    <row r="26" spans="2:34" ht="3" customHeight="1">
      <c r="B26" s="92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</row>
    <row r="27" spans="2:34" ht="9" customHeight="1">
      <c r="B27" s="93">
        <v>2</v>
      </c>
      <c r="C27" s="165" t="s">
        <v>37</v>
      </c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45" t="str">
        <f>IF(SUM(V28:X34)=0,"",SUM(V28:X34))</f>
        <v/>
      </c>
      <c r="W27" s="146"/>
      <c r="X27" s="147"/>
      <c r="Y27" s="148">
        <f>SUM(Y28:AC34)</f>
        <v>0</v>
      </c>
      <c r="Z27" s="148"/>
      <c r="AA27" s="148"/>
      <c r="AB27" s="148"/>
      <c r="AC27" s="149"/>
      <c r="AD27" s="148">
        <f>SUM(AD28:AH34)</f>
        <v>0</v>
      </c>
      <c r="AE27" s="148"/>
      <c r="AF27" s="148"/>
      <c r="AG27" s="148"/>
      <c r="AH27" s="149"/>
    </row>
    <row r="28" spans="2:34" ht="9" customHeight="1">
      <c r="B28" s="95" t="s">
        <v>38</v>
      </c>
      <c r="C28" s="150" t="s">
        <v>39</v>
      </c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6"/>
      <c r="W28" s="156"/>
      <c r="X28" s="157"/>
      <c r="Y28" s="154"/>
      <c r="Z28" s="154"/>
      <c r="AA28" s="154"/>
      <c r="AB28" s="154"/>
      <c r="AC28" s="155"/>
      <c r="AD28" s="154" t="str">
        <f t="shared" ref="AD28:AD34" si="1">IF(Y28="","",Y28*$Y$15)</f>
        <v/>
      </c>
      <c r="AE28" s="154"/>
      <c r="AF28" s="154"/>
      <c r="AG28" s="154"/>
      <c r="AH28" s="155"/>
    </row>
    <row r="29" spans="2:34" ht="9" customHeight="1">
      <c r="B29" s="95" t="s">
        <v>40</v>
      </c>
      <c r="C29" s="150" t="s">
        <v>41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6"/>
      <c r="W29" s="156"/>
      <c r="X29" s="157"/>
      <c r="Y29" s="154"/>
      <c r="Z29" s="154"/>
      <c r="AA29" s="154"/>
      <c r="AB29" s="154"/>
      <c r="AC29" s="155"/>
      <c r="AD29" s="154" t="str">
        <f t="shared" si="1"/>
        <v/>
      </c>
      <c r="AE29" s="154"/>
      <c r="AF29" s="154"/>
      <c r="AG29" s="154"/>
      <c r="AH29" s="155"/>
    </row>
    <row r="30" spans="2:34" ht="9" customHeight="1">
      <c r="B30" s="95" t="s">
        <v>42</v>
      </c>
      <c r="C30" s="150" t="s">
        <v>43</v>
      </c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6"/>
      <c r="W30" s="156"/>
      <c r="X30" s="157"/>
      <c r="Y30" s="154"/>
      <c r="Z30" s="154"/>
      <c r="AA30" s="154"/>
      <c r="AB30" s="154"/>
      <c r="AC30" s="155"/>
      <c r="AD30" s="154" t="str">
        <f t="shared" si="1"/>
        <v/>
      </c>
      <c r="AE30" s="154"/>
      <c r="AF30" s="154"/>
      <c r="AG30" s="154"/>
      <c r="AH30" s="155"/>
    </row>
    <row r="31" spans="2:34" ht="9" customHeight="1">
      <c r="B31" s="95" t="s">
        <v>44</v>
      </c>
      <c r="C31" s="150" t="s">
        <v>45</v>
      </c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6"/>
      <c r="W31" s="156"/>
      <c r="X31" s="157"/>
      <c r="Y31" s="154" t="str">
        <f>IF(V31="","",$Y$19*V31)</f>
        <v/>
      </c>
      <c r="Z31" s="154"/>
      <c r="AA31" s="154"/>
      <c r="AB31" s="154"/>
      <c r="AC31" s="155"/>
      <c r="AD31" s="154" t="str">
        <f t="shared" si="1"/>
        <v/>
      </c>
      <c r="AE31" s="154"/>
      <c r="AF31" s="154"/>
      <c r="AG31" s="154"/>
      <c r="AH31" s="155"/>
    </row>
    <row r="32" spans="2:34" ht="9" customHeight="1">
      <c r="B32" s="95" t="s">
        <v>46</v>
      </c>
      <c r="C32" s="150" t="s">
        <v>47</v>
      </c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6"/>
      <c r="W32" s="156"/>
      <c r="X32" s="157"/>
      <c r="Y32" s="154" t="str">
        <f>IF(V32="","",$Y$19*V32)</f>
        <v/>
      </c>
      <c r="Z32" s="154"/>
      <c r="AA32" s="154"/>
      <c r="AB32" s="154"/>
      <c r="AC32" s="155"/>
      <c r="AD32" s="154" t="str">
        <f t="shared" si="1"/>
        <v/>
      </c>
      <c r="AE32" s="154"/>
      <c r="AF32" s="154"/>
      <c r="AG32" s="154"/>
      <c r="AH32" s="155"/>
    </row>
    <row r="33" spans="2:34" ht="9" customHeight="1">
      <c r="B33" s="95" t="s">
        <v>48</v>
      </c>
      <c r="C33" s="150" t="s">
        <v>49</v>
      </c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6"/>
      <c r="W33" s="156"/>
      <c r="X33" s="157"/>
      <c r="Y33" s="154" t="str">
        <f>IF(V33="","",$Y$19*V33)</f>
        <v/>
      </c>
      <c r="Z33" s="154"/>
      <c r="AA33" s="154"/>
      <c r="AB33" s="154"/>
      <c r="AC33" s="155"/>
      <c r="AD33" s="154" t="str">
        <f t="shared" si="1"/>
        <v/>
      </c>
      <c r="AE33" s="154"/>
      <c r="AF33" s="154"/>
      <c r="AG33" s="154"/>
      <c r="AH33" s="155"/>
    </row>
    <row r="34" spans="2:34" ht="9" customHeight="1">
      <c r="B34" s="96" t="s">
        <v>50</v>
      </c>
      <c r="C34" s="160" t="s">
        <v>51</v>
      </c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6"/>
      <c r="W34" s="166"/>
      <c r="X34" s="167"/>
      <c r="Y34" s="163" t="str">
        <f>IF(V34="","",$Y$19*V34)</f>
        <v/>
      </c>
      <c r="Z34" s="163"/>
      <c r="AA34" s="163"/>
      <c r="AB34" s="163"/>
      <c r="AC34" s="164"/>
      <c r="AD34" s="163" t="str">
        <f t="shared" si="1"/>
        <v/>
      </c>
      <c r="AE34" s="163"/>
      <c r="AF34" s="163"/>
      <c r="AG34" s="163"/>
      <c r="AH34" s="164"/>
    </row>
    <row r="35" spans="2:34" ht="3" customHeight="1">
      <c r="B35" s="89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</row>
    <row r="36" spans="2:34" ht="9" customHeight="1">
      <c r="B36" s="98">
        <v>3</v>
      </c>
      <c r="C36" s="168" t="s">
        <v>52</v>
      </c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45">
        <f>IF(SUM(V37:X44)=0,"",SUM(V37:X44))</f>
        <v>0.35620000000000007</v>
      </c>
      <c r="W36" s="145"/>
      <c r="X36" s="169"/>
      <c r="Y36" s="148">
        <f>SUM(Y37:AC44)</f>
        <v>500.4360660000001</v>
      </c>
      <c r="Z36" s="148"/>
      <c r="AA36" s="148"/>
      <c r="AB36" s="148"/>
      <c r="AC36" s="148"/>
      <c r="AD36" s="170">
        <f>SUM(AD37:AH44)</f>
        <v>1000.8721320000002</v>
      </c>
      <c r="AE36" s="148"/>
      <c r="AF36" s="148"/>
      <c r="AG36" s="148"/>
      <c r="AH36" s="149"/>
    </row>
    <row r="37" spans="2:34" ht="9" customHeight="1">
      <c r="B37" s="95" t="s">
        <v>53</v>
      </c>
      <c r="C37" s="150" t="s">
        <v>54</v>
      </c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6">
        <v>0.2</v>
      </c>
      <c r="W37" s="156"/>
      <c r="X37" s="157"/>
      <c r="Y37" s="154">
        <f t="shared" ref="Y37:Y44" si="2">IF(V37="","",$Y$18*V37)</f>
        <v>280.98600000000005</v>
      </c>
      <c r="Z37" s="154"/>
      <c r="AA37" s="154"/>
      <c r="AB37" s="154"/>
      <c r="AC37" s="155"/>
      <c r="AD37" s="154">
        <f t="shared" ref="AD37:AD44" si="3">IF(Y37="","",Y37*$Y$15)</f>
        <v>561.97200000000009</v>
      </c>
      <c r="AE37" s="154"/>
      <c r="AF37" s="154"/>
      <c r="AG37" s="154"/>
      <c r="AH37" s="155"/>
    </row>
    <row r="38" spans="2:34" ht="9" customHeight="1">
      <c r="B38" s="95" t="s">
        <v>55</v>
      </c>
      <c r="C38" s="150" t="s">
        <v>56</v>
      </c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6">
        <v>0.08</v>
      </c>
      <c r="W38" s="156"/>
      <c r="X38" s="157"/>
      <c r="Y38" s="154">
        <f t="shared" si="2"/>
        <v>112.3944</v>
      </c>
      <c r="Z38" s="154"/>
      <c r="AA38" s="154"/>
      <c r="AB38" s="154"/>
      <c r="AC38" s="155"/>
      <c r="AD38" s="154">
        <f t="shared" si="3"/>
        <v>224.78880000000001</v>
      </c>
      <c r="AE38" s="154"/>
      <c r="AF38" s="154"/>
      <c r="AG38" s="154"/>
      <c r="AH38" s="155"/>
    </row>
    <row r="39" spans="2:34" ht="9" customHeight="1">
      <c r="B39" s="95" t="s">
        <v>57</v>
      </c>
      <c r="C39" s="150" t="s">
        <v>58</v>
      </c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6">
        <v>1.4999999999999999E-2</v>
      </c>
      <c r="W39" s="156"/>
      <c r="X39" s="157"/>
      <c r="Y39" s="154">
        <f t="shared" si="2"/>
        <v>21.07395</v>
      </c>
      <c r="Z39" s="154"/>
      <c r="AA39" s="154"/>
      <c r="AB39" s="154"/>
      <c r="AC39" s="155"/>
      <c r="AD39" s="154">
        <f t="shared" si="3"/>
        <v>42.1479</v>
      </c>
      <c r="AE39" s="154"/>
      <c r="AF39" s="154"/>
      <c r="AG39" s="154"/>
      <c r="AH39" s="155"/>
    </row>
    <row r="40" spans="2:34" ht="9" customHeight="1">
      <c r="B40" s="95" t="s">
        <v>59</v>
      </c>
      <c r="C40" s="150" t="s">
        <v>60</v>
      </c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6">
        <v>0.01</v>
      </c>
      <c r="W40" s="156"/>
      <c r="X40" s="157"/>
      <c r="Y40" s="154">
        <f t="shared" si="2"/>
        <v>14.049300000000001</v>
      </c>
      <c r="Z40" s="154"/>
      <c r="AA40" s="154"/>
      <c r="AB40" s="154"/>
      <c r="AC40" s="155"/>
      <c r="AD40" s="154">
        <f t="shared" si="3"/>
        <v>28.098600000000001</v>
      </c>
      <c r="AE40" s="154"/>
      <c r="AF40" s="154"/>
      <c r="AG40" s="154"/>
      <c r="AH40" s="155"/>
    </row>
    <row r="41" spans="2:34" ht="9" customHeight="1">
      <c r="B41" s="95" t="s">
        <v>61</v>
      </c>
      <c r="C41" s="150" t="s">
        <v>62</v>
      </c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6">
        <v>2E-3</v>
      </c>
      <c r="W41" s="156"/>
      <c r="X41" s="157"/>
      <c r="Y41" s="154">
        <f t="shared" si="2"/>
        <v>2.80986</v>
      </c>
      <c r="Z41" s="154"/>
      <c r="AA41" s="154"/>
      <c r="AB41" s="154"/>
      <c r="AC41" s="155"/>
      <c r="AD41" s="154">
        <f t="shared" si="3"/>
        <v>5.61972</v>
      </c>
      <c r="AE41" s="154"/>
      <c r="AF41" s="154"/>
      <c r="AG41" s="154"/>
      <c r="AH41" s="155"/>
    </row>
    <row r="42" spans="2:34" ht="9" customHeight="1">
      <c r="B42" s="95" t="s">
        <v>63</v>
      </c>
      <c r="C42" s="150" t="s">
        <v>64</v>
      </c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6">
        <v>6.0000000000000001E-3</v>
      </c>
      <c r="W42" s="156"/>
      <c r="X42" s="157"/>
      <c r="Y42" s="154">
        <f t="shared" si="2"/>
        <v>8.4295800000000014</v>
      </c>
      <c r="Z42" s="154"/>
      <c r="AA42" s="154"/>
      <c r="AB42" s="154"/>
      <c r="AC42" s="155"/>
      <c r="AD42" s="154">
        <f t="shared" si="3"/>
        <v>16.859160000000003</v>
      </c>
      <c r="AE42" s="154"/>
      <c r="AF42" s="154"/>
      <c r="AG42" s="154"/>
      <c r="AH42" s="155"/>
    </row>
    <row r="43" spans="2:34" ht="9" customHeight="1">
      <c r="B43" s="95" t="s">
        <v>65</v>
      </c>
      <c r="C43" s="150" t="s">
        <v>66</v>
      </c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6">
        <v>2.5000000000000001E-2</v>
      </c>
      <c r="W43" s="156"/>
      <c r="X43" s="157"/>
      <c r="Y43" s="154">
        <f t="shared" si="2"/>
        <v>35.123250000000006</v>
      </c>
      <c r="Z43" s="154"/>
      <c r="AA43" s="154"/>
      <c r="AB43" s="154"/>
      <c r="AC43" s="155"/>
      <c r="AD43" s="154">
        <f t="shared" si="3"/>
        <v>70.246500000000012</v>
      </c>
      <c r="AE43" s="154"/>
      <c r="AF43" s="154"/>
      <c r="AG43" s="154"/>
      <c r="AH43" s="155"/>
    </row>
    <row r="44" spans="2:34" ht="9" customHeight="1">
      <c r="B44" s="96" t="s">
        <v>67</v>
      </c>
      <c r="C44" s="160" t="s">
        <v>68</v>
      </c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6">
        <v>1.8200000000000001E-2</v>
      </c>
      <c r="W44" s="166"/>
      <c r="X44" s="167"/>
      <c r="Y44" s="163">
        <f t="shared" si="2"/>
        <v>25.569726000000003</v>
      </c>
      <c r="Z44" s="163"/>
      <c r="AA44" s="163"/>
      <c r="AB44" s="163"/>
      <c r="AC44" s="164"/>
      <c r="AD44" s="163">
        <f t="shared" si="3"/>
        <v>51.139452000000006</v>
      </c>
      <c r="AE44" s="163"/>
      <c r="AF44" s="163"/>
      <c r="AG44" s="163"/>
      <c r="AH44" s="164"/>
    </row>
    <row r="45" spans="2:34" ht="3" customHeight="1">
      <c r="B45" s="92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</row>
    <row r="46" spans="2:34" ht="9" customHeight="1">
      <c r="B46" s="93">
        <v>4</v>
      </c>
      <c r="C46" s="165" t="s">
        <v>69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45">
        <f>IF(SUM(V47:X56)=0,"",SUM(V47:X56))</f>
        <v>0.163022</v>
      </c>
      <c r="W46" s="146"/>
      <c r="X46" s="146"/>
      <c r="Y46" s="170">
        <f>SUM(Y47:AC56)</f>
        <v>229.03449846000001</v>
      </c>
      <c r="Z46" s="148"/>
      <c r="AA46" s="148"/>
      <c r="AB46" s="148"/>
      <c r="AC46" s="149"/>
      <c r="AD46" s="170">
        <f>SUM(AD47:AH56)</f>
        <v>458.06899692000002</v>
      </c>
      <c r="AE46" s="148"/>
      <c r="AF46" s="148"/>
      <c r="AG46" s="148"/>
      <c r="AH46" s="149"/>
    </row>
    <row r="47" spans="2:34" ht="9" customHeight="1">
      <c r="B47" s="95" t="s">
        <v>70</v>
      </c>
      <c r="C47" s="150" t="s">
        <v>71</v>
      </c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6">
        <v>8.3299999999999999E-2</v>
      </c>
      <c r="W47" s="156"/>
      <c r="X47" s="156"/>
      <c r="Y47" s="171">
        <f t="shared" ref="Y47:Y56" si="4">IF(V47="","",$Y$18*V47)</f>
        <v>117.030669</v>
      </c>
      <c r="Z47" s="154"/>
      <c r="AA47" s="154"/>
      <c r="AB47" s="154"/>
      <c r="AC47" s="155"/>
      <c r="AD47" s="171">
        <f t="shared" ref="AD47:AD56" si="5">IF(Y47="","",Y47*$Y$15)</f>
        <v>234.06133800000001</v>
      </c>
      <c r="AE47" s="154"/>
      <c r="AF47" s="154"/>
      <c r="AG47" s="154"/>
      <c r="AH47" s="155"/>
    </row>
    <row r="48" spans="2:34" ht="9" customHeight="1">
      <c r="B48" s="95" t="s">
        <v>72</v>
      </c>
      <c r="C48" s="150" t="s">
        <v>73</v>
      </c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6">
        <f>IF(V47="","",V47*$V$36)</f>
        <v>2.9671460000000007E-2</v>
      </c>
      <c r="W48" s="156"/>
      <c r="X48" s="156"/>
      <c r="Y48" s="171">
        <f t="shared" si="4"/>
        <v>41.686324297800013</v>
      </c>
      <c r="Z48" s="154"/>
      <c r="AA48" s="154"/>
      <c r="AB48" s="154"/>
      <c r="AC48" s="155"/>
      <c r="AD48" s="171">
        <f t="shared" si="5"/>
        <v>83.372648595600026</v>
      </c>
      <c r="AE48" s="154"/>
      <c r="AF48" s="154"/>
      <c r="AG48" s="154"/>
      <c r="AH48" s="155"/>
    </row>
    <row r="49" spans="2:34" ht="9" customHeight="1">
      <c r="B49" s="95" t="s">
        <v>74</v>
      </c>
      <c r="C49" s="150" t="s">
        <v>75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6">
        <v>6.4999999999999997E-3</v>
      </c>
      <c r="W49" s="156"/>
      <c r="X49" s="156"/>
      <c r="Y49" s="171">
        <f t="shared" si="4"/>
        <v>9.1320449999999997</v>
      </c>
      <c r="Z49" s="154"/>
      <c r="AA49" s="154"/>
      <c r="AB49" s="154"/>
      <c r="AC49" s="155"/>
      <c r="AD49" s="171">
        <f t="shared" si="5"/>
        <v>18.264089999999999</v>
      </c>
      <c r="AE49" s="154"/>
      <c r="AF49" s="154"/>
      <c r="AG49" s="154"/>
      <c r="AH49" s="155"/>
    </row>
    <row r="50" spans="2:34" ht="9" customHeight="1">
      <c r="B50" s="95" t="s">
        <v>76</v>
      </c>
      <c r="C50" s="150" t="s">
        <v>77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6">
        <f>IF(V49="","",V49*$V$36)</f>
        <v>2.3153000000000002E-3</v>
      </c>
      <c r="W50" s="156"/>
      <c r="X50" s="156"/>
      <c r="Y50" s="171">
        <f t="shared" si="4"/>
        <v>3.2528344290000004</v>
      </c>
      <c r="Z50" s="154"/>
      <c r="AA50" s="154"/>
      <c r="AB50" s="154"/>
      <c r="AC50" s="155"/>
      <c r="AD50" s="171">
        <f t="shared" si="5"/>
        <v>6.5056688580000008</v>
      </c>
      <c r="AE50" s="154"/>
      <c r="AF50" s="154"/>
      <c r="AG50" s="154"/>
      <c r="AH50" s="155"/>
    </row>
    <row r="51" spans="2:34" ht="9" customHeight="1">
      <c r="B51" s="95" t="s">
        <v>78</v>
      </c>
      <c r="C51" s="150" t="s">
        <v>79</v>
      </c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6">
        <v>8.0000000000000004E-4</v>
      </c>
      <c r="W51" s="156"/>
      <c r="X51" s="156"/>
      <c r="Y51" s="171">
        <f t="shared" si="4"/>
        <v>1.1239440000000001</v>
      </c>
      <c r="Z51" s="154"/>
      <c r="AA51" s="154"/>
      <c r="AB51" s="154"/>
      <c r="AC51" s="155"/>
      <c r="AD51" s="171">
        <f t="shared" si="5"/>
        <v>2.2478880000000001</v>
      </c>
      <c r="AE51" s="154"/>
      <c r="AF51" s="154"/>
      <c r="AG51" s="154"/>
      <c r="AH51" s="155"/>
    </row>
    <row r="52" spans="2:34" ht="9" customHeight="1">
      <c r="B52" s="95" t="s">
        <v>80</v>
      </c>
      <c r="C52" s="150" t="s">
        <v>81</v>
      </c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6">
        <f>IF(V51="","",V51*$V$38)</f>
        <v>6.4000000000000011E-5</v>
      </c>
      <c r="W52" s="156"/>
      <c r="X52" s="156"/>
      <c r="Y52" s="171">
        <f t="shared" si="4"/>
        <v>8.9915520000000013E-2</v>
      </c>
      <c r="Z52" s="154"/>
      <c r="AA52" s="154"/>
      <c r="AB52" s="154"/>
      <c r="AC52" s="155"/>
      <c r="AD52" s="171">
        <f t="shared" si="5"/>
        <v>0.17983104000000003</v>
      </c>
      <c r="AE52" s="154"/>
      <c r="AF52" s="154"/>
      <c r="AG52" s="154"/>
      <c r="AH52" s="155"/>
    </row>
    <row r="53" spans="2:34" ht="9" customHeight="1">
      <c r="B53" s="95" t="s">
        <v>82</v>
      </c>
      <c r="C53" s="150" t="s">
        <v>83</v>
      </c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6">
        <v>0.04</v>
      </c>
      <c r="W53" s="156"/>
      <c r="X53" s="156"/>
      <c r="Y53" s="171">
        <f t="shared" si="4"/>
        <v>56.197200000000002</v>
      </c>
      <c r="Z53" s="154"/>
      <c r="AA53" s="154"/>
      <c r="AB53" s="154"/>
      <c r="AC53" s="155"/>
      <c r="AD53" s="171">
        <f t="shared" si="5"/>
        <v>112.3944</v>
      </c>
      <c r="AE53" s="154"/>
      <c r="AF53" s="154"/>
      <c r="AG53" s="154"/>
      <c r="AH53" s="155"/>
    </row>
    <row r="54" spans="2:34" ht="9" customHeight="1">
      <c r="B54" s="95" t="s">
        <v>84</v>
      </c>
      <c r="C54" s="150" t="s">
        <v>85</v>
      </c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6">
        <v>2.0000000000000001E-4</v>
      </c>
      <c r="W54" s="156"/>
      <c r="X54" s="156"/>
      <c r="Y54" s="171">
        <f t="shared" si="4"/>
        <v>0.28098600000000001</v>
      </c>
      <c r="Z54" s="154"/>
      <c r="AA54" s="154"/>
      <c r="AB54" s="154"/>
      <c r="AC54" s="155"/>
      <c r="AD54" s="171">
        <f t="shared" si="5"/>
        <v>0.56197200000000003</v>
      </c>
      <c r="AE54" s="154"/>
      <c r="AF54" s="154"/>
      <c r="AG54" s="154"/>
      <c r="AH54" s="155"/>
    </row>
    <row r="55" spans="2:34" ht="9" customHeight="1">
      <c r="B55" s="95" t="s">
        <v>86</v>
      </c>
      <c r="C55" s="150" t="s">
        <v>87</v>
      </c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6">
        <f>IF(V54="","",V54*$V$36)</f>
        <v>7.1240000000000016E-5</v>
      </c>
      <c r="W55" s="156"/>
      <c r="X55" s="156"/>
      <c r="Y55" s="171">
        <f t="shared" si="4"/>
        <v>0.10008721320000002</v>
      </c>
      <c r="Z55" s="154"/>
      <c r="AA55" s="154"/>
      <c r="AB55" s="154"/>
      <c r="AC55" s="155"/>
      <c r="AD55" s="171">
        <f t="shared" si="5"/>
        <v>0.20017442640000005</v>
      </c>
      <c r="AE55" s="154"/>
      <c r="AF55" s="154"/>
      <c r="AG55" s="154"/>
      <c r="AH55" s="155"/>
    </row>
    <row r="56" spans="2:34" ht="9" customHeight="1">
      <c r="B56" s="96" t="s">
        <v>88</v>
      </c>
      <c r="C56" s="160" t="s">
        <v>89</v>
      </c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6">
        <v>1E-4</v>
      </c>
      <c r="W56" s="166"/>
      <c r="X56" s="166"/>
      <c r="Y56" s="172">
        <f t="shared" si="4"/>
        <v>0.14049300000000001</v>
      </c>
      <c r="Z56" s="163"/>
      <c r="AA56" s="163"/>
      <c r="AB56" s="163"/>
      <c r="AC56" s="164"/>
      <c r="AD56" s="172">
        <f t="shared" si="5"/>
        <v>0.28098600000000001</v>
      </c>
      <c r="AE56" s="163"/>
      <c r="AF56" s="163"/>
      <c r="AG56" s="163"/>
      <c r="AH56" s="164"/>
    </row>
    <row r="57" spans="2:34" ht="3" customHeight="1">
      <c r="B57" s="92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</row>
    <row r="58" spans="2:34" ht="9" customHeight="1">
      <c r="B58" s="93">
        <v>5</v>
      </c>
      <c r="C58" s="165" t="s">
        <v>90</v>
      </c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45">
        <f>IF(SUM(V59:X65)=0,"",SUM(V59:X65))</f>
        <v>0.15135192000000003</v>
      </c>
      <c r="W58" s="146"/>
      <c r="X58" s="147"/>
      <c r="Y58" s="148">
        <f>SUM(Y59:AC65)</f>
        <v>212.63885296560002</v>
      </c>
      <c r="Z58" s="148"/>
      <c r="AA58" s="148"/>
      <c r="AB58" s="148"/>
      <c r="AC58" s="149"/>
      <c r="AD58" s="148">
        <f>SUM(AD59:AH65)</f>
        <v>425.27770593120005</v>
      </c>
      <c r="AE58" s="148"/>
      <c r="AF58" s="148"/>
      <c r="AG58" s="148"/>
      <c r="AH58" s="149"/>
    </row>
    <row r="59" spans="2:34" ht="9" customHeight="1">
      <c r="B59" s="95" t="s">
        <v>91</v>
      </c>
      <c r="C59" s="150" t="s">
        <v>92</v>
      </c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6">
        <v>0.1111</v>
      </c>
      <c r="W59" s="156"/>
      <c r="X59" s="157"/>
      <c r="Y59" s="154">
        <f t="shared" ref="Y59:Y65" si="6">IF(V59="","",$Y$18*V59)</f>
        <v>156.08772300000001</v>
      </c>
      <c r="Z59" s="154"/>
      <c r="AA59" s="154"/>
      <c r="AB59" s="154"/>
      <c r="AC59" s="155"/>
      <c r="AD59" s="154">
        <f t="shared" ref="AD59:AD65" si="7">IF(Y59="","",Y59*$Y$15)</f>
        <v>312.17544600000002</v>
      </c>
      <c r="AE59" s="154"/>
      <c r="AF59" s="154"/>
      <c r="AG59" s="154"/>
      <c r="AH59" s="155"/>
    </row>
    <row r="60" spans="2:34" ht="9" customHeight="1">
      <c r="B60" s="95" t="s">
        <v>93</v>
      </c>
      <c r="C60" s="150" t="s">
        <v>94</v>
      </c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6">
        <v>1E-4</v>
      </c>
      <c r="W60" s="156"/>
      <c r="X60" s="157"/>
      <c r="Y60" s="154">
        <f t="shared" si="6"/>
        <v>0.14049300000000001</v>
      </c>
      <c r="Z60" s="154"/>
      <c r="AA60" s="154"/>
      <c r="AB60" s="154"/>
      <c r="AC60" s="155"/>
      <c r="AD60" s="154">
        <f t="shared" si="7"/>
        <v>0.28098600000000001</v>
      </c>
      <c r="AE60" s="154"/>
      <c r="AF60" s="154"/>
      <c r="AG60" s="154"/>
      <c r="AH60" s="155"/>
    </row>
    <row r="61" spans="2:34" ht="9" customHeight="1">
      <c r="B61" s="95" t="s">
        <v>95</v>
      </c>
      <c r="C61" s="150" t="s">
        <v>96</v>
      </c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6">
        <v>1E-4</v>
      </c>
      <c r="W61" s="156"/>
      <c r="X61" s="157"/>
      <c r="Y61" s="154">
        <f t="shared" si="6"/>
        <v>0.14049300000000001</v>
      </c>
      <c r="Z61" s="154"/>
      <c r="AA61" s="154"/>
      <c r="AB61" s="154"/>
      <c r="AC61" s="155"/>
      <c r="AD61" s="154">
        <f t="shared" si="7"/>
        <v>0.28098600000000001</v>
      </c>
      <c r="AE61" s="154"/>
      <c r="AF61" s="154"/>
      <c r="AG61" s="154"/>
      <c r="AH61" s="155"/>
    </row>
    <row r="62" spans="2:34" ht="9" customHeight="1">
      <c r="B62" s="95" t="s">
        <v>97</v>
      </c>
      <c r="C62" s="150" t="s">
        <v>98</v>
      </c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6">
        <v>1E-4</v>
      </c>
      <c r="W62" s="156"/>
      <c r="X62" s="157"/>
      <c r="Y62" s="154">
        <f t="shared" si="6"/>
        <v>0.14049300000000001</v>
      </c>
      <c r="Z62" s="154"/>
      <c r="AA62" s="154"/>
      <c r="AB62" s="154"/>
      <c r="AC62" s="155"/>
      <c r="AD62" s="154">
        <f t="shared" si="7"/>
        <v>0.28098600000000001</v>
      </c>
      <c r="AE62" s="154"/>
      <c r="AF62" s="154"/>
      <c r="AG62" s="154"/>
      <c r="AH62" s="155"/>
    </row>
    <row r="63" spans="2:34" ht="9" customHeight="1">
      <c r="B63" s="95" t="s">
        <v>99</v>
      </c>
      <c r="C63" s="150" t="s">
        <v>100</v>
      </c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6">
        <v>2.0000000000000001E-4</v>
      </c>
      <c r="W63" s="156"/>
      <c r="X63" s="157"/>
      <c r="Y63" s="154">
        <f t="shared" si="6"/>
        <v>0.28098600000000001</v>
      </c>
      <c r="Z63" s="154"/>
      <c r="AA63" s="154"/>
      <c r="AB63" s="154"/>
      <c r="AC63" s="155"/>
      <c r="AD63" s="154">
        <f t="shared" si="7"/>
        <v>0.56197200000000003</v>
      </c>
      <c r="AE63" s="154"/>
      <c r="AF63" s="154"/>
      <c r="AG63" s="154"/>
      <c r="AH63" s="155"/>
    </row>
    <row r="64" spans="2:34" ht="9" customHeight="1">
      <c r="B64" s="95" t="s">
        <v>101</v>
      </c>
      <c r="C64" s="150" t="s">
        <v>36</v>
      </c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6"/>
      <c r="W64" s="156"/>
      <c r="X64" s="157"/>
      <c r="Y64" s="154" t="str">
        <f t="shared" si="6"/>
        <v/>
      </c>
      <c r="Z64" s="154"/>
      <c r="AA64" s="154"/>
      <c r="AB64" s="154"/>
      <c r="AC64" s="155"/>
      <c r="AD64" s="154" t="str">
        <f t="shared" si="7"/>
        <v/>
      </c>
      <c r="AE64" s="154"/>
      <c r="AF64" s="154"/>
      <c r="AG64" s="154"/>
      <c r="AH64" s="155"/>
    </row>
    <row r="65" spans="2:34" ht="9" customHeight="1">
      <c r="B65" s="96" t="s">
        <v>102</v>
      </c>
      <c r="C65" s="160" t="s">
        <v>103</v>
      </c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6">
        <f>IF(SUM(V59:X63)="","",SUM(V59:X63)*$V$36)</f>
        <v>3.9751920000000017E-2</v>
      </c>
      <c r="W65" s="166"/>
      <c r="X65" s="167"/>
      <c r="Y65" s="163">
        <f t="shared" si="6"/>
        <v>55.84866496560003</v>
      </c>
      <c r="Z65" s="163"/>
      <c r="AA65" s="163"/>
      <c r="AB65" s="163"/>
      <c r="AC65" s="164"/>
      <c r="AD65" s="163">
        <f t="shared" si="7"/>
        <v>111.69732993120006</v>
      </c>
      <c r="AE65" s="163"/>
      <c r="AF65" s="163"/>
      <c r="AG65" s="163"/>
      <c r="AH65" s="164"/>
    </row>
    <row r="66" spans="2:34" ht="3" customHeight="1">
      <c r="B66" s="92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</row>
    <row r="67" spans="2:34" ht="9" customHeight="1">
      <c r="B67" s="93">
        <v>6</v>
      </c>
      <c r="C67" s="165" t="s">
        <v>104</v>
      </c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45" t="str">
        <f>IF(SUM(V71:X71)=0,"",SUM(V71:X71))</f>
        <v/>
      </c>
      <c r="W67" s="146"/>
      <c r="X67" s="147"/>
      <c r="Y67" s="148">
        <f>SUM(Y68:AC71)</f>
        <v>155</v>
      </c>
      <c r="Z67" s="148"/>
      <c r="AA67" s="148"/>
      <c r="AB67" s="148"/>
      <c r="AC67" s="149"/>
      <c r="AD67" s="148">
        <f>SUM(AD68:AH71)</f>
        <v>310</v>
      </c>
      <c r="AE67" s="148"/>
      <c r="AF67" s="148"/>
      <c r="AG67" s="148"/>
      <c r="AH67" s="149"/>
    </row>
    <row r="68" spans="2:34" ht="9" customHeight="1">
      <c r="B68" s="95" t="s">
        <v>105</v>
      </c>
      <c r="C68" s="150" t="s">
        <v>106</v>
      </c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6"/>
      <c r="W68" s="156"/>
      <c r="X68" s="157"/>
      <c r="Y68" s="152">
        <v>155</v>
      </c>
      <c r="Z68" s="152"/>
      <c r="AA68" s="152"/>
      <c r="AB68" s="152"/>
      <c r="AC68" s="153"/>
      <c r="AD68" s="154">
        <f>IF(Y68="","",Y68*$Y$15)</f>
        <v>310</v>
      </c>
      <c r="AE68" s="154"/>
      <c r="AF68" s="154"/>
      <c r="AG68" s="154"/>
      <c r="AH68" s="155"/>
    </row>
    <row r="69" spans="2:34" ht="9" customHeight="1">
      <c r="B69" s="95" t="s">
        <v>107</v>
      </c>
      <c r="C69" s="150" t="s">
        <v>108</v>
      </c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6"/>
      <c r="W69" s="156"/>
      <c r="X69" s="157"/>
      <c r="Y69" s="152" t="str">
        <f>IF(V69="","",$Y$18*V69)</f>
        <v/>
      </c>
      <c r="Z69" s="152"/>
      <c r="AA69" s="152"/>
      <c r="AB69" s="152"/>
      <c r="AC69" s="153"/>
      <c r="AD69" s="154" t="str">
        <f>IF(Y69="","",Y69*$Y$15)</f>
        <v/>
      </c>
      <c r="AE69" s="154"/>
      <c r="AF69" s="154"/>
      <c r="AG69" s="154"/>
      <c r="AH69" s="155"/>
    </row>
    <row r="70" spans="2:34" ht="9" customHeight="1">
      <c r="B70" s="95" t="s">
        <v>109</v>
      </c>
      <c r="C70" s="150" t="s">
        <v>110</v>
      </c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6"/>
      <c r="W70" s="156"/>
      <c r="X70" s="157"/>
      <c r="Y70" s="152" t="str">
        <f>IF(V70="","",$Y$18*V70)</f>
        <v/>
      </c>
      <c r="Z70" s="152"/>
      <c r="AA70" s="152"/>
      <c r="AB70" s="152"/>
      <c r="AC70" s="153"/>
      <c r="AD70" s="154" t="str">
        <f>IF(Y70="","",Y70*$Y$15)</f>
        <v/>
      </c>
      <c r="AE70" s="154"/>
      <c r="AF70" s="154"/>
      <c r="AG70" s="154"/>
      <c r="AH70" s="155"/>
    </row>
    <row r="71" spans="2:34" ht="9" customHeight="1">
      <c r="B71" s="96" t="s">
        <v>111</v>
      </c>
      <c r="C71" s="160" t="s">
        <v>112</v>
      </c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6"/>
      <c r="W71" s="166"/>
      <c r="X71" s="167"/>
      <c r="Y71" s="173" t="str">
        <f>IF(V71="","",$Y$36*V71)</f>
        <v/>
      </c>
      <c r="Z71" s="173"/>
      <c r="AA71" s="173"/>
      <c r="AB71" s="173"/>
      <c r="AC71" s="174"/>
      <c r="AD71" s="163" t="str">
        <f>IF(Y71="","",Y71*$Y$15)</f>
        <v/>
      </c>
      <c r="AE71" s="163"/>
      <c r="AF71" s="163"/>
      <c r="AG71" s="163"/>
      <c r="AH71" s="164"/>
    </row>
    <row r="72" spans="2:34" ht="3" customHeight="1">
      <c r="B72" s="92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</row>
    <row r="73" spans="2:34" ht="9" customHeight="1">
      <c r="B73" s="93">
        <v>7</v>
      </c>
      <c r="C73" s="165" t="s">
        <v>113</v>
      </c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45">
        <f>IF(SUM(V74:X80)=0,"",SUM(V74:X80))</f>
        <v>0.21650000000000003</v>
      </c>
      <c r="W73" s="146"/>
      <c r="X73" s="147"/>
      <c r="Y73" s="148">
        <f>SUM(Y74:AC80)</f>
        <v>595.74668149832917</v>
      </c>
      <c r="Z73" s="148"/>
      <c r="AA73" s="148"/>
      <c r="AB73" s="148"/>
      <c r="AC73" s="149"/>
      <c r="AD73" s="148">
        <f>SUM(AD74:AH80)</f>
        <v>1191.4933629966583</v>
      </c>
      <c r="AE73" s="148"/>
      <c r="AF73" s="148"/>
      <c r="AG73" s="148"/>
      <c r="AH73" s="149"/>
    </row>
    <row r="74" spans="2:34" ht="9" customHeight="1">
      <c r="B74" s="95" t="s">
        <v>114</v>
      </c>
      <c r="C74" s="150" t="s">
        <v>154</v>
      </c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6">
        <v>0.05</v>
      </c>
      <c r="W74" s="156"/>
      <c r="X74" s="157"/>
      <c r="Y74" s="154">
        <f>IF(V74="","",$Y$91*V74)</f>
        <v>125.10197087128002</v>
      </c>
      <c r="Z74" s="154"/>
      <c r="AA74" s="154"/>
      <c r="AB74" s="154"/>
      <c r="AC74" s="155"/>
      <c r="AD74" s="154">
        <f t="shared" ref="AD74:AD80" si="8">IF(Y74="","",Y74*$Y$15)</f>
        <v>250.20394174256003</v>
      </c>
      <c r="AE74" s="154"/>
      <c r="AF74" s="154"/>
      <c r="AG74" s="154"/>
      <c r="AH74" s="155"/>
    </row>
    <row r="75" spans="2:34" ht="9" customHeight="1">
      <c r="B75" s="95" t="s">
        <v>116</v>
      </c>
      <c r="C75" s="150" t="s">
        <v>117</v>
      </c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6">
        <v>0.1</v>
      </c>
      <c r="W75" s="156"/>
      <c r="X75" s="157"/>
      <c r="Y75" s="154">
        <f>IF(V75="","",($Y$91+$Y$74)*V75)</f>
        <v>262.71413882968807</v>
      </c>
      <c r="Z75" s="154"/>
      <c r="AA75" s="154"/>
      <c r="AB75" s="154"/>
      <c r="AC75" s="155"/>
      <c r="AD75" s="154">
        <f t="shared" si="8"/>
        <v>525.42827765937614</v>
      </c>
      <c r="AE75" s="154"/>
      <c r="AF75" s="154"/>
      <c r="AG75" s="154"/>
      <c r="AH75" s="155"/>
    </row>
    <row r="76" spans="2:34" ht="9" customHeight="1">
      <c r="B76" s="95" t="s">
        <v>118</v>
      </c>
      <c r="C76" s="150" t="s">
        <v>119</v>
      </c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6">
        <v>6.4999999999999997E-3</v>
      </c>
      <c r="W76" s="156"/>
      <c r="X76" s="157"/>
      <c r="Y76" s="154">
        <f>IF(V76="","",(($Y$74+$Y$75+$Y$91/0.9135))*V76)</f>
        <v>20.324040852373642</v>
      </c>
      <c r="Z76" s="154"/>
      <c r="AA76" s="154"/>
      <c r="AB76" s="154"/>
      <c r="AC76" s="155"/>
      <c r="AD76" s="154">
        <f t="shared" si="8"/>
        <v>40.648081704747284</v>
      </c>
      <c r="AE76" s="154"/>
      <c r="AF76" s="154"/>
      <c r="AG76" s="154"/>
      <c r="AH76" s="155"/>
    </row>
    <row r="77" spans="2:34" ht="9" customHeight="1">
      <c r="B77" s="95" t="s">
        <v>120</v>
      </c>
      <c r="C77" s="150" t="s">
        <v>121</v>
      </c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6">
        <v>0.03</v>
      </c>
      <c r="W77" s="156"/>
      <c r="X77" s="157"/>
      <c r="Y77" s="154">
        <f>IF(V77="","",(($Y$74+$Y$75+$Y$91/0.9135))*V77)</f>
        <v>93.803265472493734</v>
      </c>
      <c r="Z77" s="154"/>
      <c r="AA77" s="154"/>
      <c r="AB77" s="154"/>
      <c r="AC77" s="155"/>
      <c r="AD77" s="154">
        <f t="shared" si="8"/>
        <v>187.60653094498747</v>
      </c>
      <c r="AE77" s="154"/>
      <c r="AF77" s="154"/>
      <c r="AG77" s="154"/>
      <c r="AH77" s="155"/>
    </row>
    <row r="78" spans="2:34" ht="9" customHeight="1">
      <c r="B78" s="95" t="s">
        <v>122</v>
      </c>
      <c r="C78" s="150" t="s">
        <v>123</v>
      </c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6"/>
      <c r="W78" s="156"/>
      <c r="X78" s="157"/>
      <c r="Y78" s="154" t="str">
        <f>IF(V78="","",(($Y$74+$Y$75+$Y$91/0.9135))*V78)</f>
        <v/>
      </c>
      <c r="Z78" s="154"/>
      <c r="AA78" s="154"/>
      <c r="AB78" s="154"/>
      <c r="AC78" s="155"/>
      <c r="AD78" s="154" t="str">
        <f t="shared" si="8"/>
        <v/>
      </c>
      <c r="AE78" s="154"/>
      <c r="AF78" s="154"/>
      <c r="AG78" s="154"/>
      <c r="AH78" s="155"/>
    </row>
    <row r="79" spans="2:34" ht="9" customHeight="1">
      <c r="B79" s="95" t="s">
        <v>124</v>
      </c>
      <c r="C79" s="150" t="s">
        <v>125</v>
      </c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6">
        <v>0.03</v>
      </c>
      <c r="W79" s="156"/>
      <c r="X79" s="157"/>
      <c r="Y79" s="154">
        <f>IF(V79="","",(($Y$74+$Y$75+$Y$91/0.9135))*V79)</f>
        <v>93.803265472493734</v>
      </c>
      <c r="Z79" s="154"/>
      <c r="AA79" s="154"/>
      <c r="AB79" s="154"/>
      <c r="AC79" s="155"/>
      <c r="AD79" s="154">
        <f t="shared" si="8"/>
        <v>187.60653094498747</v>
      </c>
      <c r="AE79" s="154"/>
      <c r="AF79" s="154"/>
      <c r="AG79" s="154"/>
      <c r="AH79" s="155"/>
    </row>
    <row r="80" spans="2:34" ht="9" customHeight="1">
      <c r="B80" s="96" t="s">
        <v>126</v>
      </c>
      <c r="C80" s="160" t="s">
        <v>127</v>
      </c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6"/>
      <c r="W80" s="166"/>
      <c r="X80" s="167"/>
      <c r="Y80" s="163" t="str">
        <f>IF(V80="","",(($Y$74+$Y$75+$Y$91/0.9135))*V80)</f>
        <v/>
      </c>
      <c r="Z80" s="163"/>
      <c r="AA80" s="163"/>
      <c r="AB80" s="163"/>
      <c r="AC80" s="164"/>
      <c r="AD80" s="163" t="str">
        <f t="shared" si="8"/>
        <v/>
      </c>
      <c r="AE80" s="163"/>
      <c r="AF80" s="163"/>
      <c r="AG80" s="163"/>
      <c r="AH80" s="164"/>
    </row>
    <row r="81" spans="2:39" ht="3" customHeight="1">
      <c r="B81" s="89"/>
    </row>
    <row r="82" spans="2:39" ht="3" customHeight="1">
      <c r="B82" s="89"/>
    </row>
    <row r="83" spans="2:39" ht="3" customHeight="1">
      <c r="B83" s="89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7"/>
      <c r="W83" s="107"/>
      <c r="X83" s="107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</row>
    <row r="84" spans="2:39" ht="9" customHeight="1">
      <c r="B84" s="183" t="s">
        <v>128</v>
      </c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5"/>
      <c r="Y84" s="186" t="s">
        <v>20</v>
      </c>
      <c r="Z84" s="187"/>
      <c r="AA84" s="187"/>
      <c r="AB84" s="187"/>
      <c r="AC84" s="188"/>
      <c r="AD84" s="187" t="s">
        <v>21</v>
      </c>
      <c r="AE84" s="187"/>
      <c r="AF84" s="187"/>
      <c r="AG84" s="187"/>
      <c r="AH84" s="188"/>
      <c r="AM84" s="103"/>
    </row>
    <row r="85" spans="2:39" ht="9" customHeight="1">
      <c r="B85" s="104" t="s">
        <v>129</v>
      </c>
      <c r="C85" s="189" t="str">
        <f>CONCATENATE("Módulo 1"," - ",$C$18)</f>
        <v>Módulo 1 - Composição da Remuneração</v>
      </c>
      <c r="D85" s="189"/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90"/>
      <c r="V85" s="191"/>
      <c r="W85" s="192"/>
      <c r="X85" s="193"/>
      <c r="Y85" s="194">
        <f>$Y$18</f>
        <v>1404.93</v>
      </c>
      <c r="Z85" s="195"/>
      <c r="AA85" s="195"/>
      <c r="AB85" s="195"/>
      <c r="AC85" s="196"/>
      <c r="AD85" s="194">
        <f t="shared" ref="AD85:AD93" si="9">IF(Y85="","",Y85*$Y$15)</f>
        <v>2809.86</v>
      </c>
      <c r="AE85" s="195"/>
      <c r="AF85" s="195"/>
      <c r="AG85" s="195"/>
      <c r="AH85" s="196"/>
    </row>
    <row r="86" spans="2:39" ht="9" customHeight="1">
      <c r="B86" s="105" t="s">
        <v>130</v>
      </c>
      <c r="C86" s="178" t="str">
        <f>CONCATENATE("Módulo 2"," - ",$C$27)</f>
        <v>Módulo 2 - Benefícios Mensais e Diários</v>
      </c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9"/>
      <c r="V86" s="180"/>
      <c r="W86" s="181"/>
      <c r="X86" s="182"/>
      <c r="Y86" s="175">
        <f>$Y$27</f>
        <v>0</v>
      </c>
      <c r="Z86" s="176"/>
      <c r="AA86" s="176"/>
      <c r="AB86" s="176"/>
      <c r="AC86" s="177"/>
      <c r="AD86" s="175">
        <f t="shared" si="9"/>
        <v>0</v>
      </c>
      <c r="AE86" s="176"/>
      <c r="AF86" s="176"/>
      <c r="AG86" s="176"/>
      <c r="AH86" s="177"/>
    </row>
    <row r="87" spans="2:39" ht="9" customHeight="1">
      <c r="B87" s="105" t="s">
        <v>131</v>
      </c>
      <c r="C87" s="178" t="str">
        <f>CONCATENATE("Módulo 3"," - ",$C$36)</f>
        <v>Módulo 3 - Encargos Previdênciários, Sociais e Trabalhistas Sobre a Remuneração</v>
      </c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9"/>
      <c r="V87" s="180"/>
      <c r="W87" s="181"/>
      <c r="X87" s="182"/>
      <c r="Y87" s="175">
        <f>$Y$36</f>
        <v>500.4360660000001</v>
      </c>
      <c r="Z87" s="176"/>
      <c r="AA87" s="176"/>
      <c r="AB87" s="176"/>
      <c r="AC87" s="177"/>
      <c r="AD87" s="175">
        <f t="shared" si="9"/>
        <v>1000.8721320000002</v>
      </c>
      <c r="AE87" s="176"/>
      <c r="AF87" s="176"/>
      <c r="AG87" s="176"/>
      <c r="AH87" s="177"/>
    </row>
    <row r="88" spans="2:39" ht="9" customHeight="1">
      <c r="B88" s="105" t="s">
        <v>132</v>
      </c>
      <c r="C88" s="178" t="str">
        <f>CONCATENATE("Módulo 4"," - ",$C$46)</f>
        <v>Módulo 4 - Provisão para Rescisão</v>
      </c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  <c r="P88" s="178"/>
      <c r="Q88" s="178"/>
      <c r="R88" s="178"/>
      <c r="S88" s="178"/>
      <c r="T88" s="178"/>
      <c r="U88" s="179"/>
      <c r="V88" s="180"/>
      <c r="W88" s="181"/>
      <c r="X88" s="182"/>
      <c r="Y88" s="175">
        <f>$Y$46</f>
        <v>229.03449846000001</v>
      </c>
      <c r="Z88" s="176"/>
      <c r="AA88" s="176"/>
      <c r="AB88" s="176"/>
      <c r="AC88" s="177"/>
      <c r="AD88" s="175">
        <f t="shared" si="9"/>
        <v>458.06899692000002</v>
      </c>
      <c r="AE88" s="176"/>
      <c r="AF88" s="176"/>
      <c r="AG88" s="176"/>
      <c r="AH88" s="177"/>
    </row>
    <row r="89" spans="2:39" ht="9" customHeight="1">
      <c r="B89" s="105" t="s">
        <v>133</v>
      </c>
      <c r="C89" s="178" t="str">
        <f>CONCATENATE("Módulo 5"," - ",$C$58)</f>
        <v>Módulo 5 - Custo de Reposição do Servidor Ausente</v>
      </c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9"/>
      <c r="V89" s="180"/>
      <c r="W89" s="181"/>
      <c r="X89" s="182"/>
      <c r="Y89" s="175">
        <f>$Y$58</f>
        <v>212.63885296560002</v>
      </c>
      <c r="Z89" s="176"/>
      <c r="AA89" s="176"/>
      <c r="AB89" s="176"/>
      <c r="AC89" s="177"/>
      <c r="AD89" s="175">
        <f t="shared" si="9"/>
        <v>425.27770593120005</v>
      </c>
      <c r="AE89" s="176"/>
      <c r="AF89" s="176"/>
      <c r="AG89" s="176"/>
      <c r="AH89" s="177"/>
    </row>
    <row r="90" spans="2:39" ht="9" customHeight="1">
      <c r="B90" s="105" t="s">
        <v>134</v>
      </c>
      <c r="C90" s="178" t="str">
        <f>CONCATENATE("Módulo 6"," - ",$C$67)</f>
        <v>Módulo 6 - Insumos Diversos (uniformes, materiais, equipamentos e outros)</v>
      </c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R90" s="178"/>
      <c r="S90" s="178"/>
      <c r="T90" s="178"/>
      <c r="U90" s="179"/>
      <c r="V90" s="180"/>
      <c r="W90" s="181"/>
      <c r="X90" s="182"/>
      <c r="Y90" s="175">
        <f>$Y$67</f>
        <v>155</v>
      </c>
      <c r="Z90" s="176"/>
      <c r="AA90" s="176"/>
      <c r="AB90" s="176"/>
      <c r="AC90" s="177"/>
      <c r="AD90" s="175">
        <f t="shared" si="9"/>
        <v>310</v>
      </c>
      <c r="AE90" s="176"/>
      <c r="AF90" s="176"/>
      <c r="AG90" s="176"/>
      <c r="AH90" s="177"/>
    </row>
    <row r="91" spans="2:39" ht="9" customHeight="1">
      <c r="B91" s="210" t="s">
        <v>135</v>
      </c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  <c r="R91" s="211"/>
      <c r="S91" s="211"/>
      <c r="T91" s="211"/>
      <c r="U91" s="211"/>
      <c r="V91" s="211"/>
      <c r="W91" s="211"/>
      <c r="X91" s="212"/>
      <c r="Y91" s="213">
        <f>IF(SUM(Y85:AC90)=0,"",SUM(Y85:AC90))</f>
        <v>2502.0394174256003</v>
      </c>
      <c r="Z91" s="214"/>
      <c r="AA91" s="214"/>
      <c r="AB91" s="214"/>
      <c r="AC91" s="215"/>
      <c r="AD91" s="213">
        <f t="shared" si="9"/>
        <v>5004.0788348512006</v>
      </c>
      <c r="AE91" s="214"/>
      <c r="AF91" s="214"/>
      <c r="AG91" s="214"/>
      <c r="AH91" s="215"/>
    </row>
    <row r="92" spans="2:39" ht="9" customHeight="1">
      <c r="B92" s="106" t="s">
        <v>136</v>
      </c>
      <c r="C92" s="216" t="str">
        <f>CONCATENATE("Módulo 7"," - ",$C$73)</f>
        <v>Módulo 7 - Custos Indiretos, Tributos e Lucro</v>
      </c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7"/>
      <c r="V92" s="218"/>
      <c r="W92" s="219"/>
      <c r="X92" s="220"/>
      <c r="Y92" s="221">
        <f>$Y$73</f>
        <v>595.74668149832917</v>
      </c>
      <c r="Z92" s="222"/>
      <c r="AA92" s="222"/>
      <c r="AB92" s="222"/>
      <c r="AC92" s="223"/>
      <c r="AD92" s="221">
        <f t="shared" si="9"/>
        <v>1191.4933629966583</v>
      </c>
      <c r="AE92" s="222"/>
      <c r="AF92" s="222"/>
      <c r="AG92" s="222"/>
      <c r="AH92" s="223"/>
    </row>
    <row r="93" spans="2:39" ht="9" customHeight="1">
      <c r="B93" s="197" t="s">
        <v>137</v>
      </c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9"/>
      <c r="Y93" s="200">
        <f>IF(SUM(Y91:AC92)=0,"",SUM(Y91:AC92))</f>
        <v>3097.7860989239293</v>
      </c>
      <c r="Z93" s="201"/>
      <c r="AA93" s="201"/>
      <c r="AB93" s="201"/>
      <c r="AC93" s="202"/>
      <c r="AD93" s="200">
        <f t="shared" si="9"/>
        <v>6195.5721978478587</v>
      </c>
      <c r="AE93" s="201"/>
      <c r="AF93" s="201"/>
      <c r="AG93" s="201"/>
      <c r="AH93" s="202"/>
    </row>
  </sheetData>
  <mergeCells count="289">
    <mergeCell ref="B93:X93"/>
    <mergeCell ref="Y93:AC93"/>
    <mergeCell ref="AD93:AH93"/>
    <mergeCell ref="A1:AI2"/>
    <mergeCell ref="B12:M13"/>
    <mergeCell ref="N12:AH13"/>
    <mergeCell ref="C90:U90"/>
    <mergeCell ref="V90:X90"/>
    <mergeCell ref="Y90:AC90"/>
    <mergeCell ref="AD90:AH90"/>
    <mergeCell ref="B91:X91"/>
    <mergeCell ref="Y91:AC91"/>
    <mergeCell ref="AD91:AH91"/>
    <mergeCell ref="C92:U92"/>
    <mergeCell ref="V92:X92"/>
    <mergeCell ref="Y92:AC92"/>
    <mergeCell ref="AD92:AH92"/>
    <mergeCell ref="C87:U87"/>
    <mergeCell ref="V87:X87"/>
    <mergeCell ref="Y87:AC87"/>
    <mergeCell ref="AD87:AH87"/>
    <mergeCell ref="C88:U88"/>
    <mergeCell ref="V88:X88"/>
    <mergeCell ref="Y88:AC88"/>
    <mergeCell ref="AD88:AH88"/>
    <mergeCell ref="C89:U89"/>
    <mergeCell ref="V89:X89"/>
    <mergeCell ref="Y89:AC89"/>
    <mergeCell ref="AD89:AH89"/>
    <mergeCell ref="B84:X84"/>
    <mergeCell ref="Y84:AC84"/>
    <mergeCell ref="AD84:AH84"/>
    <mergeCell ref="C85:U85"/>
    <mergeCell ref="V85:X85"/>
    <mergeCell ref="Y85:AC85"/>
    <mergeCell ref="AD85:AH85"/>
    <mergeCell ref="C86:U86"/>
    <mergeCell ref="V86:X86"/>
    <mergeCell ref="Y86:AC86"/>
    <mergeCell ref="AD86:AH86"/>
    <mergeCell ref="C78:U78"/>
    <mergeCell ref="V78:X78"/>
    <mergeCell ref="Y78:AC78"/>
    <mergeCell ref="AD78:AH78"/>
    <mergeCell ref="C79:U79"/>
    <mergeCell ref="V79:X79"/>
    <mergeCell ref="Y79:AC79"/>
    <mergeCell ref="AD79:AH79"/>
    <mergeCell ref="C80:U80"/>
    <mergeCell ref="V80:X80"/>
    <mergeCell ref="Y80:AC80"/>
    <mergeCell ref="AD80:AH80"/>
    <mergeCell ref="C75:U75"/>
    <mergeCell ref="V75:X75"/>
    <mergeCell ref="Y75:AC75"/>
    <mergeCell ref="AD75:AH75"/>
    <mergeCell ref="C76:U76"/>
    <mergeCell ref="V76:X76"/>
    <mergeCell ref="Y76:AC76"/>
    <mergeCell ref="AD76:AH76"/>
    <mergeCell ref="C77:U77"/>
    <mergeCell ref="V77:X77"/>
    <mergeCell ref="Y77:AC77"/>
    <mergeCell ref="AD77:AH77"/>
    <mergeCell ref="C71:U71"/>
    <mergeCell ref="V71:X71"/>
    <mergeCell ref="Y71:AC71"/>
    <mergeCell ref="AD71:AH71"/>
    <mergeCell ref="C73:U73"/>
    <mergeCell ref="V73:X73"/>
    <mergeCell ref="Y73:AC73"/>
    <mergeCell ref="AD73:AH73"/>
    <mergeCell ref="C74:U74"/>
    <mergeCell ref="V74:X74"/>
    <mergeCell ref="Y74:AC74"/>
    <mergeCell ref="AD74:AH74"/>
    <mergeCell ref="C68:U68"/>
    <mergeCell ref="V68:X68"/>
    <mergeCell ref="Y68:AC68"/>
    <mergeCell ref="AD68:AH68"/>
    <mergeCell ref="C69:U69"/>
    <mergeCell ref="V69:X69"/>
    <mergeCell ref="Y69:AC69"/>
    <mergeCell ref="AD69:AH69"/>
    <mergeCell ref="C70:U70"/>
    <mergeCell ref="V70:X70"/>
    <mergeCell ref="Y70:AC70"/>
    <mergeCell ref="AD70:AH70"/>
    <mergeCell ref="C64:U64"/>
    <mergeCell ref="V64:X64"/>
    <mergeCell ref="Y64:AC64"/>
    <mergeCell ref="AD64:AH64"/>
    <mergeCell ref="C65:U65"/>
    <mergeCell ref="V65:X65"/>
    <mergeCell ref="Y65:AC65"/>
    <mergeCell ref="AD65:AH65"/>
    <mergeCell ref="C67:U67"/>
    <mergeCell ref="V67:X67"/>
    <mergeCell ref="Y67:AC67"/>
    <mergeCell ref="AD67:AH67"/>
    <mergeCell ref="C61:U61"/>
    <mergeCell ref="V61:X61"/>
    <mergeCell ref="Y61:AC61"/>
    <mergeCell ref="AD61:AH61"/>
    <mergeCell ref="C62:U62"/>
    <mergeCell ref="V62:X62"/>
    <mergeCell ref="Y62:AC62"/>
    <mergeCell ref="AD62:AH62"/>
    <mergeCell ref="C63:U63"/>
    <mergeCell ref="V63:X63"/>
    <mergeCell ref="Y63:AC63"/>
    <mergeCell ref="AD63:AH63"/>
    <mergeCell ref="C58:U58"/>
    <mergeCell ref="V58:X58"/>
    <mergeCell ref="Y58:AC58"/>
    <mergeCell ref="AD58:AH58"/>
    <mergeCell ref="C59:U59"/>
    <mergeCell ref="V59:X59"/>
    <mergeCell ref="Y59:AC59"/>
    <mergeCell ref="AD59:AH59"/>
    <mergeCell ref="C60:U60"/>
    <mergeCell ref="V60:X60"/>
    <mergeCell ref="Y60:AC60"/>
    <mergeCell ref="AD60:AH60"/>
    <mergeCell ref="C54:U54"/>
    <mergeCell ref="V54:X54"/>
    <mergeCell ref="Y54:AC54"/>
    <mergeCell ref="AD54:AH54"/>
    <mergeCell ref="C55:U55"/>
    <mergeCell ref="V55:X55"/>
    <mergeCell ref="Y55:AC55"/>
    <mergeCell ref="AD55:AH55"/>
    <mergeCell ref="C56:U56"/>
    <mergeCell ref="V56:X56"/>
    <mergeCell ref="Y56:AC56"/>
    <mergeCell ref="AD56:AH56"/>
    <mergeCell ref="C51:U51"/>
    <mergeCell ref="V51:X51"/>
    <mergeCell ref="Y51:AC51"/>
    <mergeCell ref="AD51:AH51"/>
    <mergeCell ref="C52:U52"/>
    <mergeCell ref="V52:X52"/>
    <mergeCell ref="Y52:AC52"/>
    <mergeCell ref="AD52:AH52"/>
    <mergeCell ref="C53:U53"/>
    <mergeCell ref="V53:X53"/>
    <mergeCell ref="Y53:AC53"/>
    <mergeCell ref="AD53:AH53"/>
    <mergeCell ref="C48:U48"/>
    <mergeCell ref="V48:X48"/>
    <mergeCell ref="Y48:AC48"/>
    <mergeCell ref="AD48:AH48"/>
    <mergeCell ref="C49:U49"/>
    <mergeCell ref="V49:X49"/>
    <mergeCell ref="Y49:AC49"/>
    <mergeCell ref="AD49:AH49"/>
    <mergeCell ref="C50:U50"/>
    <mergeCell ref="V50:X50"/>
    <mergeCell ref="Y50:AC50"/>
    <mergeCell ref="AD50:AH50"/>
    <mergeCell ref="C44:U44"/>
    <mergeCell ref="V44:X44"/>
    <mergeCell ref="Y44:AC44"/>
    <mergeCell ref="AD44:AH44"/>
    <mergeCell ref="C46:U46"/>
    <mergeCell ref="V46:X46"/>
    <mergeCell ref="Y46:AC46"/>
    <mergeCell ref="AD46:AH46"/>
    <mergeCell ref="C47:U47"/>
    <mergeCell ref="V47:X47"/>
    <mergeCell ref="Y47:AC47"/>
    <mergeCell ref="AD47:AH47"/>
    <mergeCell ref="C41:U41"/>
    <mergeCell ref="V41:X41"/>
    <mergeCell ref="Y41:AC41"/>
    <mergeCell ref="AD41:AH41"/>
    <mergeCell ref="C42:U42"/>
    <mergeCell ref="V42:X42"/>
    <mergeCell ref="Y42:AC42"/>
    <mergeCell ref="AD42:AH42"/>
    <mergeCell ref="C43:U43"/>
    <mergeCell ref="V43:X43"/>
    <mergeCell ref="Y43:AC43"/>
    <mergeCell ref="AD43:AH43"/>
    <mergeCell ref="C38:U38"/>
    <mergeCell ref="V38:X38"/>
    <mergeCell ref="Y38:AC38"/>
    <mergeCell ref="AD38:AH38"/>
    <mergeCell ref="C39:U39"/>
    <mergeCell ref="V39:X39"/>
    <mergeCell ref="Y39:AC39"/>
    <mergeCell ref="AD39:AH39"/>
    <mergeCell ref="C40:U40"/>
    <mergeCell ref="V40:X40"/>
    <mergeCell ref="Y40:AC40"/>
    <mergeCell ref="AD40:AH40"/>
    <mergeCell ref="C34:U34"/>
    <mergeCell ref="V34:X34"/>
    <mergeCell ref="Y34:AC34"/>
    <mergeCell ref="AD34:AH34"/>
    <mergeCell ref="C36:U36"/>
    <mergeCell ref="V36:X36"/>
    <mergeCell ref="Y36:AC36"/>
    <mergeCell ref="AD36:AH36"/>
    <mergeCell ref="C37:U37"/>
    <mergeCell ref="V37:X37"/>
    <mergeCell ref="Y37:AC37"/>
    <mergeCell ref="AD37:AH37"/>
    <mergeCell ref="C31:U31"/>
    <mergeCell ref="V31:X31"/>
    <mergeCell ref="Y31:AC31"/>
    <mergeCell ref="AD31:AH31"/>
    <mergeCell ref="C32:U32"/>
    <mergeCell ref="V32:X32"/>
    <mergeCell ref="Y32:AC32"/>
    <mergeCell ref="AD32:AH32"/>
    <mergeCell ref="C33:U33"/>
    <mergeCell ref="V33:X33"/>
    <mergeCell ref="Y33:AC33"/>
    <mergeCell ref="AD33:AH33"/>
    <mergeCell ref="C28:U28"/>
    <mergeCell ref="V28:X28"/>
    <mergeCell ref="Y28:AC28"/>
    <mergeCell ref="AD28:AH28"/>
    <mergeCell ref="C29:U29"/>
    <mergeCell ref="V29:X29"/>
    <mergeCell ref="Y29:AC29"/>
    <mergeCell ref="AD29:AH29"/>
    <mergeCell ref="C30:U30"/>
    <mergeCell ref="V30:X30"/>
    <mergeCell ref="Y30:AC30"/>
    <mergeCell ref="AD30:AH30"/>
    <mergeCell ref="C24:U24"/>
    <mergeCell ref="V24:X24"/>
    <mergeCell ref="Y24:AC24"/>
    <mergeCell ref="AD24:AH24"/>
    <mergeCell ref="C25:U25"/>
    <mergeCell ref="V25:X25"/>
    <mergeCell ref="Y25:AC25"/>
    <mergeCell ref="AD25:AH25"/>
    <mergeCell ref="C27:U27"/>
    <mergeCell ref="V27:X27"/>
    <mergeCell ref="Y27:AC27"/>
    <mergeCell ref="AD27:AH27"/>
    <mergeCell ref="C21:U21"/>
    <mergeCell ref="V21:X21"/>
    <mergeCell ref="Y21:AC21"/>
    <mergeCell ref="AD21:AH21"/>
    <mergeCell ref="C22:U22"/>
    <mergeCell ref="V22:X22"/>
    <mergeCell ref="Y22:AC22"/>
    <mergeCell ref="AD22:AH22"/>
    <mergeCell ref="C23:U23"/>
    <mergeCell ref="V23:X23"/>
    <mergeCell ref="Y23:AC23"/>
    <mergeCell ref="AD23:AH23"/>
    <mergeCell ref="Y17:AC17"/>
    <mergeCell ref="AD17:AH17"/>
    <mergeCell ref="V18:X18"/>
    <mergeCell ref="Y18:AC18"/>
    <mergeCell ref="AD18:AH18"/>
    <mergeCell ref="C19:X19"/>
    <mergeCell ref="Y19:AC19"/>
    <mergeCell ref="AD19:AH19"/>
    <mergeCell ref="C20:U20"/>
    <mergeCell ref="V20:X20"/>
    <mergeCell ref="Y20:AC20"/>
    <mergeCell ref="AD20:AH20"/>
    <mergeCell ref="B8:AH8"/>
    <mergeCell ref="B9:G9"/>
    <mergeCell ref="H9:AH9"/>
    <mergeCell ref="B10:H10"/>
    <mergeCell ref="I10:AH10"/>
    <mergeCell ref="B11:T11"/>
    <mergeCell ref="U11:AH11"/>
    <mergeCell ref="B15:X15"/>
    <mergeCell ref="Y15:AH15"/>
    <mergeCell ref="B4:E4"/>
    <mergeCell ref="F4:I4"/>
    <mergeCell ref="K4:M4"/>
    <mergeCell ref="N4:Q4"/>
    <mergeCell ref="T4:W4"/>
    <mergeCell ref="X4:AH4"/>
    <mergeCell ref="B6:E6"/>
    <mergeCell ref="F6:I6"/>
    <mergeCell ref="K6:T6"/>
    <mergeCell ref="U6:X6"/>
    <mergeCell ref="Z6:AC6"/>
    <mergeCell ref="AD6:AF6"/>
  </mergeCells>
  <pageMargins left="0.196850393700787" right="0.196850393700787" top="0.196850393700787" bottom="0.196850393700787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56"/>
  <sheetViews>
    <sheetView workbookViewId="0">
      <selection activeCell="E138" sqref="E138"/>
    </sheetView>
  </sheetViews>
  <sheetFormatPr defaultColWidth="9" defaultRowHeight="15"/>
  <cols>
    <col min="1" max="1" width="1.28515625" customWidth="1"/>
    <col min="2" max="2" width="23.42578125" customWidth="1"/>
    <col min="3" max="3" width="30.7109375" customWidth="1"/>
    <col min="4" max="4" width="22.28515625" customWidth="1"/>
    <col min="5" max="5" width="11.7109375" customWidth="1"/>
  </cols>
  <sheetData>
    <row r="1" spans="2:4">
      <c r="B1" s="259" t="s">
        <v>155</v>
      </c>
      <c r="C1" s="259"/>
      <c r="D1" s="259"/>
    </row>
    <row r="2" spans="2:4">
      <c r="B2" s="259"/>
      <c r="C2" s="259"/>
      <c r="D2" s="259"/>
    </row>
    <row r="3" spans="2:4">
      <c r="B3" s="11"/>
    </row>
    <row r="4" spans="2:4">
      <c r="B4" s="244" t="s">
        <v>156</v>
      </c>
      <c r="C4" s="245"/>
      <c r="D4" s="15"/>
    </row>
    <row r="5" spans="2:4">
      <c r="B5" s="43" t="s">
        <v>157</v>
      </c>
      <c r="C5" s="44" t="s">
        <v>158</v>
      </c>
      <c r="D5" s="15"/>
    </row>
    <row r="6" spans="2:4">
      <c r="B6" s="246" t="s">
        <v>159</v>
      </c>
      <c r="C6" s="247"/>
      <c r="D6" s="248"/>
    </row>
    <row r="7" spans="2:4">
      <c r="B7" s="45"/>
      <c r="C7" s="45"/>
      <c r="D7" s="45"/>
    </row>
    <row r="8" spans="2:4">
      <c r="B8" s="249" t="s">
        <v>10</v>
      </c>
      <c r="C8" s="250"/>
      <c r="D8" s="250"/>
    </row>
    <row r="9" spans="2:4" ht="30">
      <c r="B9" s="46" t="s">
        <v>129</v>
      </c>
      <c r="C9" s="47" t="s">
        <v>160</v>
      </c>
      <c r="D9" s="47" t="s">
        <v>161</v>
      </c>
    </row>
    <row r="10" spans="2:4">
      <c r="B10" s="48" t="s">
        <v>130</v>
      </c>
      <c r="C10" s="49" t="s">
        <v>162</v>
      </c>
      <c r="D10" s="49" t="s">
        <v>163</v>
      </c>
    </row>
    <row r="11" spans="2:4" ht="45">
      <c r="B11" s="48" t="s">
        <v>131</v>
      </c>
      <c r="C11" s="87" t="s">
        <v>164</v>
      </c>
      <c r="D11" s="50">
        <v>43831</v>
      </c>
    </row>
    <row r="12" spans="2:4" ht="30">
      <c r="B12" s="48" t="s">
        <v>132</v>
      </c>
      <c r="C12" s="49" t="s">
        <v>165</v>
      </c>
      <c r="D12" s="49" t="s">
        <v>166</v>
      </c>
    </row>
    <row r="13" spans="2:4">
      <c r="B13" s="45"/>
      <c r="C13" s="45"/>
      <c r="D13" s="45"/>
    </row>
    <row r="14" spans="2:4">
      <c r="B14" s="251" t="s">
        <v>167</v>
      </c>
      <c r="C14" s="251"/>
      <c r="D14" s="251"/>
    </row>
    <row r="15" spans="2:4" ht="42.75">
      <c r="B15" s="51" t="s">
        <v>168</v>
      </c>
      <c r="C15" s="52" t="s">
        <v>169</v>
      </c>
      <c r="D15" s="52" t="s">
        <v>170</v>
      </c>
    </row>
    <row r="16" spans="2:4">
      <c r="B16" s="53" t="s">
        <v>171</v>
      </c>
      <c r="C16" s="54" t="s">
        <v>172</v>
      </c>
      <c r="D16" s="54">
        <v>6</v>
      </c>
    </row>
    <row r="19" spans="2:4">
      <c r="B19" s="252" t="s">
        <v>173</v>
      </c>
      <c r="C19" s="253"/>
      <c r="D19" s="254"/>
    </row>
    <row r="20" spans="2:4" ht="30">
      <c r="B20" s="57">
        <v>1</v>
      </c>
      <c r="C20" s="54" t="s">
        <v>174</v>
      </c>
      <c r="D20" s="54" t="str">
        <f>B16</f>
        <v>SERVENTE</v>
      </c>
    </row>
    <row r="21" spans="2:4" ht="30">
      <c r="B21" s="57">
        <v>2</v>
      </c>
      <c r="C21" s="54" t="s">
        <v>175</v>
      </c>
      <c r="D21" s="58">
        <v>1184.93</v>
      </c>
    </row>
    <row r="22" spans="2:4" ht="30">
      <c r="B22" s="57">
        <v>3</v>
      </c>
      <c r="C22" s="54" t="s">
        <v>176</v>
      </c>
      <c r="D22" s="54" t="str">
        <f>B16</f>
        <v>SERVENTE</v>
      </c>
    </row>
    <row r="23" spans="2:4" ht="30">
      <c r="B23" s="59">
        <v>4</v>
      </c>
      <c r="C23" s="60" t="s">
        <v>177</v>
      </c>
      <c r="D23" s="61">
        <v>43833</v>
      </c>
    </row>
    <row r="24" spans="2:4">
      <c r="B24" s="62">
        <v>5</v>
      </c>
      <c r="C24" s="62" t="s">
        <v>178</v>
      </c>
      <c r="D24" s="62">
        <v>2</v>
      </c>
    </row>
    <row r="25" spans="2:4">
      <c r="B25" s="255" t="s">
        <v>179</v>
      </c>
      <c r="C25" s="255"/>
      <c r="D25" s="255"/>
    </row>
    <row r="26" spans="2:4">
      <c r="B26" s="63"/>
      <c r="D26" t="s">
        <v>136</v>
      </c>
    </row>
    <row r="27" spans="2:4" ht="18.75">
      <c r="B27" s="256" t="s">
        <v>180</v>
      </c>
      <c r="C27" s="256"/>
      <c r="D27" s="256"/>
    </row>
    <row r="28" spans="2:4">
      <c r="B28" s="64" t="s">
        <v>181</v>
      </c>
      <c r="C28" s="56" t="s">
        <v>22</v>
      </c>
      <c r="D28" s="56" t="s">
        <v>182</v>
      </c>
    </row>
    <row r="29" spans="2:4">
      <c r="B29" s="48" t="s">
        <v>129</v>
      </c>
      <c r="C29" s="49" t="s">
        <v>183</v>
      </c>
      <c r="D29" s="65">
        <v>1184.93</v>
      </c>
    </row>
    <row r="30" spans="2:4">
      <c r="B30" s="48" t="s">
        <v>130</v>
      </c>
      <c r="C30" s="87" t="s">
        <v>28</v>
      </c>
      <c r="D30" s="65"/>
    </row>
    <row r="31" spans="2:4">
      <c r="B31" s="48" t="s">
        <v>131</v>
      </c>
      <c r="C31" s="49" t="s">
        <v>26</v>
      </c>
      <c r="D31" s="65">
        <f>(+D29*0.4)</f>
        <v>473.97200000000004</v>
      </c>
    </row>
    <row r="32" spans="2:4">
      <c r="B32" s="48" t="s">
        <v>132</v>
      </c>
      <c r="C32" s="49" t="s">
        <v>30</v>
      </c>
      <c r="D32" s="65"/>
    </row>
    <row r="33" spans="2:4">
      <c r="B33" s="48" t="s">
        <v>133</v>
      </c>
      <c r="C33" s="49" t="s">
        <v>32</v>
      </c>
      <c r="D33" s="65"/>
    </row>
    <row r="34" spans="2:4">
      <c r="B34" s="48" t="s">
        <v>134</v>
      </c>
      <c r="C34" s="49" t="s">
        <v>34</v>
      </c>
      <c r="D34" s="65"/>
    </row>
    <row r="35" spans="2:4">
      <c r="B35" s="48" t="s">
        <v>136</v>
      </c>
      <c r="C35" s="49" t="s">
        <v>112</v>
      </c>
      <c r="D35" s="65"/>
    </row>
    <row r="36" spans="2:4">
      <c r="B36" s="257" t="s">
        <v>184</v>
      </c>
      <c r="C36" s="258"/>
      <c r="D36" s="66">
        <f>SUM(D29:D35)</f>
        <v>1658.902</v>
      </c>
    </row>
    <row r="39" spans="2:4">
      <c r="B39" s="67"/>
    </row>
    <row r="40" spans="2:4">
      <c r="B40" s="67"/>
    </row>
    <row r="41" spans="2:4" ht="18.75">
      <c r="B41" s="256" t="s">
        <v>185</v>
      </c>
      <c r="C41" s="256"/>
      <c r="D41" s="256"/>
    </row>
    <row r="42" spans="2:4">
      <c r="B42" s="64" t="s">
        <v>186</v>
      </c>
      <c r="C42" s="56" t="s">
        <v>37</v>
      </c>
      <c r="D42" s="56" t="s">
        <v>182</v>
      </c>
    </row>
    <row r="43" spans="2:4">
      <c r="B43" s="48" t="s">
        <v>129</v>
      </c>
      <c r="C43" s="49" t="s">
        <v>39</v>
      </c>
      <c r="D43" s="65">
        <v>110</v>
      </c>
    </row>
    <row r="44" spans="2:4">
      <c r="B44" s="48" t="s">
        <v>187</v>
      </c>
      <c r="C44" s="49" t="s">
        <v>41</v>
      </c>
      <c r="D44" s="65">
        <v>-6.77</v>
      </c>
    </row>
    <row r="45" spans="2:4" ht="30">
      <c r="B45" s="48" t="s">
        <v>130</v>
      </c>
      <c r="C45" s="87" t="s">
        <v>43</v>
      </c>
      <c r="D45" s="65">
        <v>383.02</v>
      </c>
    </row>
    <row r="46" spans="2:4">
      <c r="B46" s="48" t="s">
        <v>131</v>
      </c>
      <c r="C46" s="87" t="s">
        <v>45</v>
      </c>
      <c r="D46" s="65">
        <v>0</v>
      </c>
    </row>
    <row r="47" spans="2:4">
      <c r="B47" s="48" t="s">
        <v>132</v>
      </c>
      <c r="C47" s="87" t="s">
        <v>188</v>
      </c>
      <c r="D47" s="65"/>
    </row>
    <row r="48" spans="2:4">
      <c r="B48" s="48" t="s">
        <v>133</v>
      </c>
      <c r="C48" s="87" t="s">
        <v>49</v>
      </c>
      <c r="D48" s="65">
        <v>0</v>
      </c>
    </row>
    <row r="49" spans="1:6">
      <c r="B49" s="48" t="s">
        <v>134</v>
      </c>
      <c r="C49" s="87" t="s">
        <v>51</v>
      </c>
      <c r="D49" s="65">
        <v>0</v>
      </c>
    </row>
    <row r="50" spans="1:6">
      <c r="B50" s="257" t="s">
        <v>189</v>
      </c>
      <c r="C50" s="258"/>
      <c r="D50" s="66">
        <f>SUM(D43:D49)</f>
        <v>486.25</v>
      </c>
    </row>
    <row r="51" spans="1:6">
      <c r="B51" s="263" t="s">
        <v>190</v>
      </c>
      <c r="C51" s="263"/>
      <c r="D51" s="263"/>
    </row>
    <row r="52" spans="1:6">
      <c r="B52" s="264"/>
      <c r="C52" s="264"/>
      <c r="D52" s="264"/>
    </row>
    <row r="53" spans="1:6">
      <c r="B53" s="67"/>
    </row>
    <row r="54" spans="1:6" ht="18.75">
      <c r="B54" s="68"/>
    </row>
    <row r="55" spans="1:6">
      <c r="B55" s="265" t="s">
        <v>191</v>
      </c>
      <c r="C55" s="265"/>
      <c r="D55" s="265"/>
    </row>
    <row r="56" spans="1:6">
      <c r="B56" s="266"/>
      <c r="C56" s="266"/>
      <c r="D56" s="266"/>
    </row>
    <row r="57" spans="1:6">
      <c r="B57" s="64" t="s">
        <v>192</v>
      </c>
      <c r="C57" s="56" t="s">
        <v>193</v>
      </c>
      <c r="D57" s="56" t="s">
        <v>182</v>
      </c>
    </row>
    <row r="58" spans="1:6" ht="30">
      <c r="B58" s="46" t="s">
        <v>129</v>
      </c>
      <c r="C58" s="69" t="s">
        <v>194</v>
      </c>
      <c r="D58" s="70">
        <v>120</v>
      </c>
    </row>
    <row r="59" spans="1:6">
      <c r="A59" s="31"/>
      <c r="B59" s="46" t="s">
        <v>130</v>
      </c>
      <c r="C59" s="69" t="s">
        <v>195</v>
      </c>
      <c r="D59" s="70">
        <v>35</v>
      </c>
      <c r="E59" s="31"/>
      <c r="F59" s="31"/>
    </row>
    <row r="60" spans="1:6">
      <c r="B60" s="46" t="s">
        <v>131</v>
      </c>
      <c r="C60" s="69" t="s">
        <v>196</v>
      </c>
      <c r="D60" s="70">
        <f>'Materiais e Equipamentos'!I62</f>
        <v>0</v>
      </c>
    </row>
    <row r="61" spans="1:6">
      <c r="B61" s="46" t="s">
        <v>132</v>
      </c>
      <c r="C61" s="69" t="s">
        <v>112</v>
      </c>
      <c r="D61" s="70">
        <v>0</v>
      </c>
    </row>
    <row r="62" spans="1:6">
      <c r="B62" s="257" t="s">
        <v>197</v>
      </c>
      <c r="C62" s="258"/>
      <c r="D62" s="66">
        <f>SUM(D58:D60)</f>
        <v>155</v>
      </c>
    </row>
    <row r="63" spans="1:6">
      <c r="B63" s="260" t="s">
        <v>198</v>
      </c>
      <c r="C63" s="260"/>
      <c r="D63" s="260"/>
    </row>
    <row r="64" spans="1:6">
      <c r="B64" s="71"/>
      <c r="C64" s="71"/>
      <c r="D64" s="71"/>
    </row>
    <row r="65" spans="2:5">
      <c r="B65" s="67"/>
    </row>
    <row r="66" spans="2:5" ht="18.75">
      <c r="B66" s="267" t="s">
        <v>199</v>
      </c>
      <c r="C66" s="267"/>
      <c r="D66" s="267"/>
      <c r="E66" s="267"/>
    </row>
    <row r="67" spans="2:5" ht="18.75">
      <c r="B67" s="68"/>
    </row>
    <row r="68" spans="2:5" ht="18.75">
      <c r="B68" s="256" t="s">
        <v>200</v>
      </c>
      <c r="C68" s="256"/>
      <c r="D68" s="256"/>
      <c r="E68" s="256"/>
    </row>
    <row r="69" spans="2:5" ht="28.5">
      <c r="B69" s="64" t="s">
        <v>70</v>
      </c>
      <c r="C69" s="56" t="s">
        <v>201</v>
      </c>
      <c r="D69" s="56" t="s">
        <v>202</v>
      </c>
      <c r="E69" s="56" t="s">
        <v>182</v>
      </c>
    </row>
    <row r="70" spans="2:5">
      <c r="B70" s="57" t="s">
        <v>129</v>
      </c>
      <c r="C70" s="49" t="s">
        <v>203</v>
      </c>
      <c r="D70" s="72">
        <v>0.2</v>
      </c>
      <c r="E70" s="65">
        <f t="shared" ref="E70:E78" si="0">D70*$D$36</f>
        <v>331.78040000000004</v>
      </c>
    </row>
    <row r="71" spans="2:5">
      <c r="B71" s="57" t="s">
        <v>130</v>
      </c>
      <c r="C71" s="49" t="s">
        <v>204</v>
      </c>
      <c r="D71" s="72">
        <v>1.4999999999999999E-2</v>
      </c>
      <c r="E71" s="65">
        <f t="shared" si="0"/>
        <v>24.88353</v>
      </c>
    </row>
    <row r="72" spans="2:5">
      <c r="B72" s="57" t="s">
        <v>131</v>
      </c>
      <c r="C72" s="49" t="s">
        <v>205</v>
      </c>
      <c r="D72" s="72">
        <v>0.01</v>
      </c>
      <c r="E72" s="65">
        <f t="shared" si="0"/>
        <v>16.589020000000001</v>
      </c>
    </row>
    <row r="73" spans="2:5">
      <c r="B73" s="57" t="s">
        <v>132</v>
      </c>
      <c r="C73" s="49" t="s">
        <v>206</v>
      </c>
      <c r="D73" s="72">
        <v>2E-3</v>
      </c>
      <c r="E73" s="65">
        <f t="shared" si="0"/>
        <v>3.3178040000000002</v>
      </c>
    </row>
    <row r="74" spans="2:5">
      <c r="B74" s="57" t="s">
        <v>133</v>
      </c>
      <c r="C74" s="73" t="s">
        <v>207</v>
      </c>
      <c r="D74" s="72">
        <v>2.5000000000000001E-2</v>
      </c>
      <c r="E74" s="65">
        <f t="shared" si="0"/>
        <v>41.472550000000005</v>
      </c>
    </row>
    <row r="75" spans="2:5">
      <c r="B75" s="57" t="s">
        <v>134</v>
      </c>
      <c r="C75" s="49" t="s">
        <v>208</v>
      </c>
      <c r="D75" s="72">
        <v>0.08</v>
      </c>
      <c r="E75" s="65">
        <f t="shared" si="0"/>
        <v>132.71216000000001</v>
      </c>
    </row>
    <row r="76" spans="2:5" ht="30">
      <c r="B76" s="57" t="s">
        <v>136</v>
      </c>
      <c r="C76" s="49" t="s">
        <v>209</v>
      </c>
      <c r="D76" s="72">
        <v>1.8200000000000001E-2</v>
      </c>
      <c r="E76" s="65">
        <f t="shared" si="0"/>
        <v>30.192016400000004</v>
      </c>
    </row>
    <row r="77" spans="2:5">
      <c r="B77" s="57" t="s">
        <v>210</v>
      </c>
      <c r="C77" s="49" t="s">
        <v>211</v>
      </c>
      <c r="D77" s="72">
        <v>6.0000000000000001E-3</v>
      </c>
      <c r="E77" s="65">
        <f t="shared" si="0"/>
        <v>9.9534120000000001</v>
      </c>
    </row>
    <row r="78" spans="2:5">
      <c r="B78" s="55" t="s">
        <v>212</v>
      </c>
      <c r="C78" s="74"/>
      <c r="D78" s="75">
        <f>SUM(D70:D77)</f>
        <v>0.35620000000000007</v>
      </c>
      <c r="E78" s="76">
        <f t="shared" si="0"/>
        <v>590.90089240000009</v>
      </c>
    </row>
    <row r="79" spans="2:5">
      <c r="B79" s="67"/>
    </row>
    <row r="80" spans="2:5" ht="18.75">
      <c r="B80" s="256" t="s">
        <v>213</v>
      </c>
      <c r="C80" s="256"/>
      <c r="D80" s="256"/>
      <c r="E80" s="256"/>
    </row>
    <row r="81" spans="2:5">
      <c r="B81" s="64" t="s">
        <v>72</v>
      </c>
      <c r="C81" s="56" t="s">
        <v>214</v>
      </c>
      <c r="D81" s="56" t="s">
        <v>202</v>
      </c>
      <c r="E81" s="56" t="s">
        <v>182</v>
      </c>
    </row>
    <row r="82" spans="2:5">
      <c r="B82" s="57" t="s">
        <v>129</v>
      </c>
      <c r="C82" s="49" t="s">
        <v>71</v>
      </c>
      <c r="D82" s="72">
        <v>8.3299999999999999E-2</v>
      </c>
      <c r="E82" s="65">
        <f>D82*$D$36</f>
        <v>138.18653660000001</v>
      </c>
    </row>
    <row r="83" spans="2:5">
      <c r="B83" s="57"/>
      <c r="C83" s="77" t="s">
        <v>215</v>
      </c>
      <c r="D83" s="72">
        <f t="shared" ref="D83:E83" si="1">SUM(D82)</f>
        <v>8.3299999999999999E-2</v>
      </c>
      <c r="E83" s="65">
        <f t="shared" si="1"/>
        <v>138.18653660000001</v>
      </c>
    </row>
    <row r="84" spans="2:5" ht="30">
      <c r="B84" s="57" t="s">
        <v>130</v>
      </c>
      <c r="C84" s="49" t="s">
        <v>216</v>
      </c>
      <c r="D84" s="72">
        <f>D78*D83</f>
        <v>2.9671460000000007E-2</v>
      </c>
      <c r="E84" s="65">
        <f>D84*$D$36</f>
        <v>49.222044336920014</v>
      </c>
    </row>
    <row r="85" spans="2:5">
      <c r="B85" s="55" t="s">
        <v>212</v>
      </c>
      <c r="C85" s="74"/>
      <c r="D85" s="75">
        <f t="shared" ref="D85:E85" si="2">SUM(D84,D83)</f>
        <v>0.11297146000000001</v>
      </c>
      <c r="E85" s="66">
        <f t="shared" si="2"/>
        <v>187.40858093692003</v>
      </c>
    </row>
    <row r="86" spans="2:5">
      <c r="B86" s="67"/>
    </row>
    <row r="87" spans="2:5" ht="18.75">
      <c r="B87" s="256" t="s">
        <v>217</v>
      </c>
      <c r="C87" s="256"/>
      <c r="D87" s="256"/>
      <c r="E87" s="256"/>
    </row>
    <row r="88" spans="2:5">
      <c r="B88" s="64" t="s">
        <v>74</v>
      </c>
      <c r="C88" s="56" t="s">
        <v>218</v>
      </c>
      <c r="D88" s="56" t="s">
        <v>202</v>
      </c>
      <c r="E88" s="56" t="s">
        <v>182</v>
      </c>
    </row>
    <row r="89" spans="2:5">
      <c r="B89" s="57" t="s">
        <v>129</v>
      </c>
      <c r="C89" s="49" t="s">
        <v>218</v>
      </c>
      <c r="D89" s="72">
        <v>6.4999999999999997E-3</v>
      </c>
      <c r="E89" s="65">
        <f t="shared" ref="E89:E90" si="3">D89*$D$36</f>
        <v>10.782862999999999</v>
      </c>
    </row>
    <row r="90" spans="2:5" ht="30">
      <c r="B90" s="57" t="s">
        <v>130</v>
      </c>
      <c r="C90" s="49" t="s">
        <v>219</v>
      </c>
      <c r="D90" s="72">
        <f>D78*D89</f>
        <v>2.3153000000000002E-3</v>
      </c>
      <c r="E90" s="65">
        <f t="shared" si="3"/>
        <v>3.8408558006000004</v>
      </c>
    </row>
    <row r="91" spans="2:5">
      <c r="B91" s="55" t="s">
        <v>212</v>
      </c>
      <c r="C91" s="74"/>
      <c r="D91" s="75">
        <f t="shared" ref="D91:E91" si="4">SUM(D90,D89)</f>
        <v>8.8152999999999999E-3</v>
      </c>
      <c r="E91" s="66">
        <f t="shared" si="4"/>
        <v>14.623718800599999</v>
      </c>
    </row>
    <row r="92" spans="2:5" ht="18.75">
      <c r="B92" s="68"/>
    </row>
    <row r="93" spans="2:5" ht="18.75">
      <c r="B93" s="256" t="s">
        <v>220</v>
      </c>
      <c r="C93" s="256"/>
      <c r="D93" s="256"/>
      <c r="E93" s="256"/>
    </row>
    <row r="94" spans="2:5">
      <c r="B94" s="64" t="s">
        <v>76</v>
      </c>
      <c r="C94" s="56" t="s">
        <v>69</v>
      </c>
      <c r="D94" s="56" t="s">
        <v>202</v>
      </c>
      <c r="E94" s="56" t="s">
        <v>182</v>
      </c>
    </row>
    <row r="95" spans="2:5">
      <c r="B95" s="57" t="s">
        <v>129</v>
      </c>
      <c r="C95" s="49" t="s">
        <v>79</v>
      </c>
      <c r="D95" s="72">
        <v>8.0000000000000004E-4</v>
      </c>
      <c r="E95" s="65">
        <f t="shared" ref="E95:E100" si="5">D95*$D$36</f>
        <v>1.3271216000000001</v>
      </c>
    </row>
    <row r="96" spans="2:5" ht="30">
      <c r="B96" s="57" t="s">
        <v>130</v>
      </c>
      <c r="C96" s="49" t="s">
        <v>221</v>
      </c>
      <c r="D96" s="72">
        <f>D75*D95</f>
        <v>6.4000000000000011E-5</v>
      </c>
      <c r="E96" s="65">
        <f t="shared" si="5"/>
        <v>0.10616972800000002</v>
      </c>
    </row>
    <row r="97" spans="2:5" ht="30">
      <c r="B97" s="57" t="s">
        <v>131</v>
      </c>
      <c r="C97" s="49" t="s">
        <v>222</v>
      </c>
      <c r="D97" s="72">
        <v>0.04</v>
      </c>
      <c r="E97" s="65">
        <f t="shared" si="5"/>
        <v>66.356080000000006</v>
      </c>
    </row>
    <row r="98" spans="2:5">
      <c r="B98" s="57" t="s">
        <v>132</v>
      </c>
      <c r="C98" s="49" t="s">
        <v>85</v>
      </c>
      <c r="D98" s="72">
        <v>2.0000000000000001E-4</v>
      </c>
      <c r="E98" s="65">
        <f t="shared" si="5"/>
        <v>0.33178040000000003</v>
      </c>
    </row>
    <row r="99" spans="2:5" ht="30">
      <c r="B99" s="57" t="s">
        <v>133</v>
      </c>
      <c r="C99" s="49" t="s">
        <v>223</v>
      </c>
      <c r="D99" s="72">
        <f>D78*D98</f>
        <v>7.1240000000000016E-5</v>
      </c>
      <c r="E99" s="65">
        <f t="shared" si="5"/>
        <v>0.11818017848000002</v>
      </c>
    </row>
    <row r="100" spans="2:5" ht="30">
      <c r="B100" s="57" t="s">
        <v>134</v>
      </c>
      <c r="C100" s="73" t="s">
        <v>224</v>
      </c>
      <c r="D100" s="72">
        <v>1E-4</v>
      </c>
      <c r="E100" s="65">
        <f t="shared" si="5"/>
        <v>0.16589020000000002</v>
      </c>
    </row>
    <row r="101" spans="2:5">
      <c r="B101" s="55" t="s">
        <v>225</v>
      </c>
      <c r="C101" s="74"/>
      <c r="D101" s="75">
        <f t="shared" ref="D101:E101" si="6">SUM(D95:D100)</f>
        <v>4.1235239999999999E-2</v>
      </c>
      <c r="E101" s="66">
        <f t="shared" si="6"/>
        <v>68.405222106480011</v>
      </c>
    </row>
    <row r="102" spans="2:5" ht="18.75">
      <c r="B102" s="68"/>
    </row>
    <row r="103" spans="2:5" ht="18.75">
      <c r="B103" s="256" t="s">
        <v>226</v>
      </c>
      <c r="C103" s="256"/>
      <c r="D103" s="256"/>
      <c r="E103" s="256"/>
    </row>
    <row r="104" spans="2:5" ht="42.75">
      <c r="B104" s="64" t="s">
        <v>78</v>
      </c>
      <c r="C104" s="56" t="s">
        <v>227</v>
      </c>
      <c r="D104" s="56" t="s">
        <v>202</v>
      </c>
      <c r="E104" s="56" t="s">
        <v>182</v>
      </c>
    </row>
    <row r="105" spans="2:5" ht="30">
      <c r="B105" s="57" t="s">
        <v>129</v>
      </c>
      <c r="C105" s="49" t="s">
        <v>92</v>
      </c>
      <c r="D105" s="72">
        <v>0.1111</v>
      </c>
      <c r="E105" s="65">
        <f t="shared" ref="E105:E109" si="7">D105*$D$36</f>
        <v>184.30401220000002</v>
      </c>
    </row>
    <row r="106" spans="2:5">
      <c r="B106" s="57" t="s">
        <v>130</v>
      </c>
      <c r="C106" s="49" t="s">
        <v>94</v>
      </c>
      <c r="D106" s="72">
        <v>1E-4</v>
      </c>
      <c r="E106" s="65">
        <f t="shared" si="7"/>
        <v>0.16589020000000002</v>
      </c>
    </row>
    <row r="107" spans="2:5">
      <c r="B107" s="57" t="s">
        <v>131</v>
      </c>
      <c r="C107" s="49" t="s">
        <v>96</v>
      </c>
      <c r="D107" s="72">
        <v>1E-4</v>
      </c>
      <c r="E107" s="65">
        <f t="shared" si="7"/>
        <v>0.16589020000000002</v>
      </c>
    </row>
    <row r="108" spans="2:5">
      <c r="B108" s="57" t="s">
        <v>132</v>
      </c>
      <c r="C108" s="49" t="s">
        <v>98</v>
      </c>
      <c r="D108" s="72">
        <v>1E-4</v>
      </c>
      <c r="E108" s="65">
        <f t="shared" si="7"/>
        <v>0.16589020000000002</v>
      </c>
    </row>
    <row r="109" spans="2:5">
      <c r="B109" s="57" t="s">
        <v>133</v>
      </c>
      <c r="C109" s="49" t="s">
        <v>100</v>
      </c>
      <c r="D109" s="72">
        <v>2.0000000000000001E-4</v>
      </c>
      <c r="E109" s="65">
        <f t="shared" si="7"/>
        <v>0.33178040000000003</v>
      </c>
    </row>
    <row r="110" spans="2:5">
      <c r="B110" s="57" t="s">
        <v>134</v>
      </c>
      <c r="C110" s="49" t="s">
        <v>112</v>
      </c>
      <c r="D110" s="72"/>
      <c r="E110" s="65"/>
    </row>
    <row r="111" spans="2:5">
      <c r="B111" s="57"/>
      <c r="C111" s="77" t="s">
        <v>215</v>
      </c>
      <c r="D111" s="72">
        <f t="shared" ref="D111:E111" si="8">SUM(D105:D110)</f>
        <v>0.11160000000000002</v>
      </c>
      <c r="E111" s="78">
        <f t="shared" si="8"/>
        <v>185.13346320000005</v>
      </c>
    </row>
    <row r="112" spans="2:5" ht="30">
      <c r="B112" s="57" t="s">
        <v>136</v>
      </c>
      <c r="C112" s="49" t="s">
        <v>228</v>
      </c>
      <c r="D112" s="72">
        <f>D78*D111</f>
        <v>3.9751920000000017E-2</v>
      </c>
      <c r="E112" s="65">
        <f>D112*$D$36</f>
        <v>65.944539591840027</v>
      </c>
    </row>
    <row r="113" spans="2:5">
      <c r="B113" s="55" t="s">
        <v>225</v>
      </c>
      <c r="C113" s="74"/>
      <c r="D113" s="75">
        <f t="shared" ref="D113:E113" si="9">SUM(D111:D112)</f>
        <v>0.15135192000000003</v>
      </c>
      <c r="E113" s="66">
        <f t="shared" si="9"/>
        <v>251.07800279184008</v>
      </c>
    </row>
    <row r="114" spans="2:5" ht="18.75">
      <c r="B114" s="68"/>
    </row>
    <row r="115" spans="2:5">
      <c r="B115" s="79"/>
    </row>
    <row r="116" spans="2:5">
      <c r="B116" s="261" t="s">
        <v>229</v>
      </c>
      <c r="C116" s="261"/>
      <c r="D116" s="261"/>
      <c r="E116" s="261"/>
    </row>
    <row r="117" spans="2:5">
      <c r="B117" s="67"/>
    </row>
    <row r="118" spans="2:5" ht="28.5">
      <c r="B118" s="64">
        <v>4</v>
      </c>
      <c r="C118" s="56" t="s">
        <v>230</v>
      </c>
      <c r="D118" s="56" t="s">
        <v>182</v>
      </c>
    </row>
    <row r="119" spans="2:5" ht="30">
      <c r="B119" s="48" t="s">
        <v>70</v>
      </c>
      <c r="C119" s="49" t="s">
        <v>231</v>
      </c>
      <c r="D119" s="65">
        <f>E78</f>
        <v>590.90089240000009</v>
      </c>
    </row>
    <row r="120" spans="2:5">
      <c r="B120" s="48" t="s">
        <v>72</v>
      </c>
      <c r="C120" s="49" t="s">
        <v>232</v>
      </c>
      <c r="D120" s="65">
        <f>E85</f>
        <v>187.40858093692003</v>
      </c>
    </row>
    <row r="121" spans="2:5">
      <c r="B121" s="48" t="s">
        <v>74</v>
      </c>
      <c r="C121" s="49" t="s">
        <v>218</v>
      </c>
      <c r="D121" s="65">
        <f>E91</f>
        <v>14.623718800599999</v>
      </c>
    </row>
    <row r="122" spans="2:5">
      <c r="B122" s="48" t="s">
        <v>76</v>
      </c>
      <c r="C122" s="49" t="s">
        <v>233</v>
      </c>
      <c r="D122" s="65">
        <f>E101</f>
        <v>68.405222106480011</v>
      </c>
    </row>
    <row r="123" spans="2:5" ht="30">
      <c r="B123" s="48" t="s">
        <v>78</v>
      </c>
      <c r="C123" s="49" t="s">
        <v>234</v>
      </c>
      <c r="D123" s="65">
        <f>E113</f>
        <v>251.07800279184008</v>
      </c>
    </row>
    <row r="124" spans="2:5">
      <c r="B124" s="48" t="s">
        <v>80</v>
      </c>
      <c r="C124" s="49" t="s">
        <v>235</v>
      </c>
      <c r="D124" s="73"/>
    </row>
    <row r="125" spans="2:5">
      <c r="B125" s="55" t="s">
        <v>225</v>
      </c>
      <c r="C125" s="74"/>
      <c r="D125" s="66">
        <f>SUM(D119:D124)</f>
        <v>1112.4164170358401</v>
      </c>
    </row>
    <row r="126" spans="2:5">
      <c r="B126" s="67"/>
    </row>
    <row r="127" spans="2:5">
      <c r="B127" s="67"/>
    </row>
    <row r="128" spans="2:5" ht="18.75">
      <c r="B128" s="256" t="s">
        <v>236</v>
      </c>
      <c r="C128" s="256"/>
      <c r="D128" s="256"/>
      <c r="E128" s="256"/>
    </row>
    <row r="129" spans="2:5" ht="28.5">
      <c r="B129" s="64" t="s">
        <v>70</v>
      </c>
      <c r="C129" s="56" t="s">
        <v>113</v>
      </c>
      <c r="D129" s="56" t="s">
        <v>202</v>
      </c>
      <c r="E129" s="56" t="s">
        <v>182</v>
      </c>
    </row>
    <row r="130" spans="2:5">
      <c r="B130" s="57" t="s">
        <v>129</v>
      </c>
      <c r="C130" s="49" t="s">
        <v>154</v>
      </c>
      <c r="D130" s="72">
        <v>2.5000000000000001E-2</v>
      </c>
      <c r="E130" s="65">
        <f>D130*D153</f>
        <v>85.314210425896007</v>
      </c>
    </row>
    <row r="131" spans="2:5">
      <c r="B131" s="57" t="s">
        <v>130</v>
      </c>
      <c r="C131" s="49" t="s">
        <v>117</v>
      </c>
      <c r="D131" s="72">
        <v>0.1</v>
      </c>
      <c r="E131" s="65">
        <f>D131*(E130+D153)</f>
        <v>349.78826274617359</v>
      </c>
    </row>
    <row r="132" spans="2:5">
      <c r="B132" s="57" t="s">
        <v>131</v>
      </c>
      <c r="C132" s="49" t="s">
        <v>237</v>
      </c>
      <c r="D132" s="72">
        <f>SUM(D133,D136,D137)</f>
        <v>6.6500000000000004E-2</v>
      </c>
      <c r="E132" s="65">
        <f>SUM(E133,E137)</f>
        <v>277.35883524632948</v>
      </c>
    </row>
    <row r="133" spans="2:5">
      <c r="B133" s="57" t="s">
        <v>238</v>
      </c>
      <c r="C133" s="49" t="s">
        <v>239</v>
      </c>
      <c r="D133" s="72">
        <f>SUM(D134:D135)</f>
        <v>3.6499999999999998E-2</v>
      </c>
      <c r="E133" s="65">
        <f>SUM(E134,E135)</f>
        <v>152.23454866903796</v>
      </c>
    </row>
    <row r="134" spans="2:5">
      <c r="B134" s="57" t="s">
        <v>240</v>
      </c>
      <c r="C134" s="49" t="s">
        <v>241</v>
      </c>
      <c r="D134" s="72">
        <v>6.4999999999999997E-3</v>
      </c>
      <c r="E134" s="65">
        <f>D134*($E$130+$E$131+$D$153/0.9135)</f>
        <v>27.110262091746488</v>
      </c>
    </row>
    <row r="135" spans="2:5">
      <c r="B135" s="57" t="s">
        <v>242</v>
      </c>
      <c r="C135" s="49" t="s">
        <v>243</v>
      </c>
      <c r="D135" s="72">
        <v>0.03</v>
      </c>
      <c r="E135" s="65">
        <f>D135*($E$130+$E$131+$D$153/0.9135)</f>
        <v>125.12428657729149</v>
      </c>
    </row>
    <row r="136" spans="2:5">
      <c r="B136" s="57" t="s">
        <v>244</v>
      </c>
      <c r="C136" s="49" t="s">
        <v>245</v>
      </c>
      <c r="D136" s="72">
        <v>0</v>
      </c>
      <c r="E136" s="65">
        <f>D136*($E$130+$E$131+$D$153)</f>
        <v>0</v>
      </c>
    </row>
    <row r="137" spans="2:5">
      <c r="B137" s="57" t="s">
        <v>246</v>
      </c>
      <c r="C137" s="73" t="s">
        <v>247</v>
      </c>
      <c r="D137" s="72">
        <v>0.03</v>
      </c>
      <c r="E137" s="65">
        <f>E138</f>
        <v>125.12428657729149</v>
      </c>
    </row>
    <row r="138" spans="2:5">
      <c r="B138" s="57" t="s">
        <v>248</v>
      </c>
      <c r="C138" s="73" t="s">
        <v>249</v>
      </c>
      <c r="D138" s="72">
        <v>0.03</v>
      </c>
      <c r="E138" s="65">
        <f>D138*($E$130+$E$131+$D$153/0.9135)</f>
        <v>125.12428657729149</v>
      </c>
    </row>
    <row r="139" spans="2:5">
      <c r="B139" s="57" t="s">
        <v>250</v>
      </c>
      <c r="C139" s="49" t="s">
        <v>127</v>
      </c>
      <c r="D139" s="72">
        <v>0</v>
      </c>
      <c r="E139" s="65">
        <f>D139*($E$130+$E$131+$D$153)</f>
        <v>0</v>
      </c>
    </row>
    <row r="140" spans="2:5">
      <c r="B140" s="55" t="s">
        <v>212</v>
      </c>
      <c r="C140" s="80"/>
      <c r="D140" s="74"/>
      <c r="E140" s="66">
        <f>SUM(E131,E132,E130)</f>
        <v>712.46130841839908</v>
      </c>
    </row>
    <row r="141" spans="2:5">
      <c r="B141" s="260" t="s">
        <v>251</v>
      </c>
      <c r="C141" s="260"/>
      <c r="D141" s="260"/>
      <c r="E141" s="260"/>
    </row>
    <row r="142" spans="2:5">
      <c r="B142" s="261" t="s">
        <v>252</v>
      </c>
      <c r="C142" s="261"/>
      <c r="D142" s="261"/>
      <c r="E142" s="261"/>
    </row>
    <row r="143" spans="2:5">
      <c r="B143" s="67"/>
    </row>
    <row r="144" spans="2:5">
      <c r="B144" s="67"/>
    </row>
    <row r="145" spans="2:7">
      <c r="B145" s="1" t="s">
        <v>253</v>
      </c>
    </row>
    <row r="146" spans="2:7">
      <c r="B146" s="262" t="s">
        <v>254</v>
      </c>
      <c r="C146" s="262"/>
      <c r="D146" s="262"/>
      <c r="E146" s="262"/>
    </row>
    <row r="147" spans="2:7">
      <c r="B147" s="1"/>
    </row>
    <row r="148" spans="2:7" ht="42.75">
      <c r="B148" s="55" t="s">
        <v>255</v>
      </c>
      <c r="C148" s="80"/>
      <c r="D148" s="81" t="s">
        <v>256</v>
      </c>
    </row>
    <row r="149" spans="2:7" ht="30">
      <c r="B149" s="57" t="s">
        <v>129</v>
      </c>
      <c r="C149" s="82" t="s">
        <v>257</v>
      </c>
      <c r="D149" s="83">
        <f>D36</f>
        <v>1658.902</v>
      </c>
    </row>
    <row r="150" spans="2:7" ht="30">
      <c r="B150" s="57" t="s">
        <v>130</v>
      </c>
      <c r="C150" s="82" t="s">
        <v>258</v>
      </c>
      <c r="D150" s="84">
        <f>D50</f>
        <v>486.25</v>
      </c>
    </row>
    <row r="151" spans="2:7" ht="45">
      <c r="B151" s="57" t="s">
        <v>131</v>
      </c>
      <c r="C151" s="82" t="s">
        <v>259</v>
      </c>
      <c r="D151" s="84">
        <f>D62</f>
        <v>155</v>
      </c>
    </row>
    <row r="152" spans="2:7" ht="30">
      <c r="B152" s="57" t="s">
        <v>132</v>
      </c>
      <c r="C152" s="82" t="s">
        <v>230</v>
      </c>
      <c r="D152" s="84">
        <f>D125</f>
        <v>1112.4164170358401</v>
      </c>
    </row>
    <row r="153" spans="2:7" ht="28.5">
      <c r="B153" s="85" t="s">
        <v>260</v>
      </c>
      <c r="C153" s="10"/>
      <c r="D153" s="84">
        <f>SUM(D149:E152)</f>
        <v>3412.56841703584</v>
      </c>
    </row>
    <row r="154" spans="2:7" ht="30">
      <c r="B154" s="57" t="s">
        <v>133</v>
      </c>
      <c r="C154" s="82" t="s">
        <v>261</v>
      </c>
      <c r="D154" s="84">
        <f>E140</f>
        <v>712.46130841839908</v>
      </c>
    </row>
    <row r="155" spans="2:7" ht="28.5">
      <c r="B155" s="55" t="s">
        <v>262</v>
      </c>
      <c r="C155" s="80"/>
      <c r="D155" s="86">
        <f>SUM(D153:D154)</f>
        <v>4125.0297254542393</v>
      </c>
    </row>
    <row r="156" spans="2:7">
      <c r="G156" s="31"/>
    </row>
  </sheetData>
  <mergeCells count="26">
    <mergeCell ref="B1:D2"/>
    <mergeCell ref="B141:E141"/>
    <mergeCell ref="B142:E142"/>
    <mergeCell ref="B146:E146"/>
    <mergeCell ref="B51:D52"/>
    <mergeCell ref="B55:D56"/>
    <mergeCell ref="B87:E87"/>
    <mergeCell ref="B93:E93"/>
    <mergeCell ref="B103:E103"/>
    <mergeCell ref="B116:E116"/>
    <mergeCell ref="B128:E128"/>
    <mergeCell ref="B62:C62"/>
    <mergeCell ref="B63:D63"/>
    <mergeCell ref="B66:E66"/>
    <mergeCell ref="B68:E68"/>
    <mergeCell ref="B80:E80"/>
    <mergeCell ref="B25:D25"/>
    <mergeCell ref="B27:D27"/>
    <mergeCell ref="B36:C36"/>
    <mergeCell ref="B41:D41"/>
    <mergeCell ref="B50:C50"/>
    <mergeCell ref="B4:C4"/>
    <mergeCell ref="B6:D6"/>
    <mergeCell ref="B8:D8"/>
    <mergeCell ref="B14:D14"/>
    <mergeCell ref="B19:D19"/>
  </mergeCells>
  <pageMargins left="0.511811024" right="0.511811024" top="0.78740157499999996" bottom="0.78740157499999996" header="0.31496062000000002" footer="0.31496062000000002"/>
  <pageSetup paperSize="9" scale="9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002"/>
  <sheetViews>
    <sheetView topLeftCell="A22" workbookViewId="0">
      <selection activeCell="D31" sqref="D31"/>
    </sheetView>
  </sheetViews>
  <sheetFormatPr defaultColWidth="14.42578125" defaultRowHeight="15" customHeight="1"/>
  <cols>
    <col min="1" max="1" width="1.42578125" customWidth="1"/>
    <col min="2" max="2" width="17.7109375" customWidth="1"/>
    <col min="3" max="3" width="30.7109375" customWidth="1"/>
    <col min="4" max="4" width="30" customWidth="1"/>
    <col min="5" max="5" width="12.140625" customWidth="1"/>
    <col min="6" max="6" width="1.42578125" customWidth="1"/>
    <col min="7" max="27" width="8" customWidth="1"/>
  </cols>
  <sheetData>
    <row r="1" spans="2:4" ht="15" customHeight="1">
      <c r="B1" s="259" t="s">
        <v>155</v>
      </c>
      <c r="C1" s="259"/>
      <c r="D1" s="259"/>
    </row>
    <row r="2" spans="2:4" ht="15" customHeight="1">
      <c r="B2" s="259"/>
      <c r="C2" s="259"/>
      <c r="D2" s="259"/>
    </row>
    <row r="3" spans="2:4">
      <c r="B3" s="11"/>
    </row>
    <row r="4" spans="2:4" ht="15" customHeight="1">
      <c r="B4" s="268" t="s">
        <v>156</v>
      </c>
      <c r="C4" s="245"/>
      <c r="D4" s="15"/>
    </row>
    <row r="5" spans="2:4" ht="29.25" customHeight="1">
      <c r="B5" s="43" t="s">
        <v>157</v>
      </c>
      <c r="C5" s="44" t="s">
        <v>158</v>
      </c>
      <c r="D5" s="15"/>
    </row>
    <row r="6" spans="2:4">
      <c r="B6" s="246" t="s">
        <v>159</v>
      </c>
      <c r="C6" s="247"/>
      <c r="D6" s="248"/>
    </row>
    <row r="7" spans="2:4">
      <c r="B7" s="45"/>
      <c r="C7" s="45"/>
      <c r="D7" s="45"/>
    </row>
    <row r="8" spans="2:4" ht="15.75" customHeight="1">
      <c r="B8" s="250" t="s">
        <v>10</v>
      </c>
      <c r="C8" s="250"/>
      <c r="D8" s="250"/>
    </row>
    <row r="9" spans="2:4" ht="30.75" customHeight="1">
      <c r="B9" s="46" t="s">
        <v>129</v>
      </c>
      <c r="C9" s="47" t="s">
        <v>160</v>
      </c>
      <c r="D9" s="47" t="s">
        <v>161</v>
      </c>
    </row>
    <row r="10" spans="2:4" ht="15.75" customHeight="1">
      <c r="B10" s="48" t="s">
        <v>130</v>
      </c>
      <c r="C10" s="49" t="s">
        <v>162</v>
      </c>
      <c r="D10" s="49" t="s">
        <v>163</v>
      </c>
    </row>
    <row r="11" spans="2:4" ht="45.75" customHeight="1">
      <c r="B11" s="48" t="s">
        <v>131</v>
      </c>
      <c r="C11" s="49" t="s">
        <v>164</v>
      </c>
      <c r="D11" s="50">
        <v>43831</v>
      </c>
    </row>
    <row r="12" spans="2:4" ht="30.75" customHeight="1">
      <c r="B12" s="48" t="s">
        <v>132</v>
      </c>
      <c r="C12" s="49" t="s">
        <v>165</v>
      </c>
      <c r="D12" s="49" t="s">
        <v>166</v>
      </c>
    </row>
    <row r="13" spans="2:4">
      <c r="B13" s="45"/>
      <c r="C13" s="45"/>
      <c r="D13" s="45"/>
    </row>
    <row r="14" spans="2:4" ht="15.75" customHeight="1">
      <c r="B14" s="251" t="s">
        <v>167</v>
      </c>
      <c r="C14" s="251"/>
      <c r="D14" s="251"/>
    </row>
    <row r="15" spans="2:4" ht="43.5" customHeight="1">
      <c r="B15" s="51" t="s">
        <v>168</v>
      </c>
      <c r="C15" s="52" t="s">
        <v>169</v>
      </c>
      <c r="D15" s="52" t="s">
        <v>170</v>
      </c>
    </row>
    <row r="16" spans="2:4" ht="15.75" customHeight="1">
      <c r="B16" s="53" t="s">
        <v>171</v>
      </c>
      <c r="C16" s="54" t="s">
        <v>172</v>
      </c>
      <c r="D16" s="54">
        <v>6</v>
      </c>
    </row>
    <row r="18" spans="2:4" ht="15.75" customHeight="1"/>
    <row r="19" spans="2:4" ht="42.75" customHeight="1">
      <c r="B19" s="252" t="s">
        <v>173</v>
      </c>
      <c r="C19" s="253"/>
      <c r="D19" s="254"/>
    </row>
    <row r="20" spans="2:4" ht="30.75" customHeight="1">
      <c r="B20" s="57">
        <v>1</v>
      </c>
      <c r="C20" s="54" t="s">
        <v>174</v>
      </c>
      <c r="D20" s="54" t="str">
        <f>B16</f>
        <v>SERVENTE</v>
      </c>
    </row>
    <row r="21" spans="2:4" ht="30.75" customHeight="1">
      <c r="B21" s="57">
        <v>2</v>
      </c>
      <c r="C21" s="54" t="s">
        <v>175</v>
      </c>
      <c r="D21" s="58">
        <v>1184.93</v>
      </c>
    </row>
    <row r="22" spans="2:4" ht="30.75" customHeight="1">
      <c r="B22" s="57">
        <v>3</v>
      </c>
      <c r="C22" s="54" t="s">
        <v>176</v>
      </c>
      <c r="D22" s="54" t="str">
        <f>B16</f>
        <v>SERVENTE</v>
      </c>
    </row>
    <row r="23" spans="2:4" ht="30" customHeight="1">
      <c r="B23" s="59">
        <v>4</v>
      </c>
      <c r="C23" s="60" t="s">
        <v>177</v>
      </c>
      <c r="D23" s="61">
        <v>43833</v>
      </c>
    </row>
    <row r="24" spans="2:4" ht="15.75" customHeight="1">
      <c r="B24" s="62">
        <v>5</v>
      </c>
      <c r="C24" s="62" t="s">
        <v>178</v>
      </c>
      <c r="D24" s="62">
        <v>4</v>
      </c>
    </row>
    <row r="25" spans="2:4" ht="15.75" customHeight="1">
      <c r="B25" s="255" t="s">
        <v>179</v>
      </c>
      <c r="C25" s="255"/>
      <c r="D25" s="255"/>
    </row>
    <row r="26" spans="2:4" ht="15.75" customHeight="1">
      <c r="B26" s="63"/>
      <c r="D26" t="s">
        <v>136</v>
      </c>
    </row>
    <row r="27" spans="2:4" ht="19.5" customHeight="1">
      <c r="B27" s="256" t="s">
        <v>180</v>
      </c>
      <c r="C27" s="256"/>
      <c r="D27" s="256"/>
    </row>
    <row r="28" spans="2:4" ht="15.75" customHeight="1">
      <c r="B28" s="64" t="s">
        <v>181</v>
      </c>
      <c r="C28" s="56" t="s">
        <v>22</v>
      </c>
      <c r="D28" s="56" t="s">
        <v>182</v>
      </c>
    </row>
    <row r="29" spans="2:4" ht="15.75" customHeight="1">
      <c r="B29" s="48" t="s">
        <v>129</v>
      </c>
      <c r="C29" s="49" t="s">
        <v>183</v>
      </c>
      <c r="D29" s="65">
        <v>1184.93</v>
      </c>
    </row>
    <row r="30" spans="2:4" ht="15.75" customHeight="1">
      <c r="B30" s="48" t="s">
        <v>130</v>
      </c>
      <c r="C30" s="49" t="s">
        <v>28</v>
      </c>
      <c r="D30" s="65"/>
    </row>
    <row r="31" spans="2:4" ht="15.75" customHeight="1">
      <c r="B31" s="48" t="s">
        <v>131</v>
      </c>
      <c r="C31" s="49" t="s">
        <v>26</v>
      </c>
      <c r="D31" s="65">
        <f>(+D29*0.2)</f>
        <v>236.98600000000002</v>
      </c>
    </row>
    <row r="32" spans="2:4" ht="15.75" customHeight="1">
      <c r="B32" s="48" t="s">
        <v>132</v>
      </c>
      <c r="C32" s="49" t="s">
        <v>30</v>
      </c>
      <c r="D32" s="65"/>
    </row>
    <row r="33" spans="2:4" ht="15.75" customHeight="1">
      <c r="B33" s="48" t="s">
        <v>133</v>
      </c>
      <c r="C33" s="49" t="s">
        <v>32</v>
      </c>
      <c r="D33" s="65"/>
    </row>
    <row r="34" spans="2:4" ht="15.75" customHeight="1">
      <c r="B34" s="48" t="s">
        <v>134</v>
      </c>
      <c r="C34" s="49" t="s">
        <v>34</v>
      </c>
      <c r="D34" s="65"/>
    </row>
    <row r="35" spans="2:4" ht="15.75" customHeight="1">
      <c r="B35" s="48" t="s">
        <v>136</v>
      </c>
      <c r="C35" s="49" t="s">
        <v>112</v>
      </c>
      <c r="D35" s="65"/>
    </row>
    <row r="36" spans="2:4" ht="28.5" customHeight="1">
      <c r="B36" s="257" t="s">
        <v>184</v>
      </c>
      <c r="C36" s="258"/>
      <c r="D36" s="66">
        <f>SUM(D29:D35)</f>
        <v>1421.9160000000002</v>
      </c>
    </row>
    <row r="37" spans="2:4" ht="28.5" customHeight="1"/>
    <row r="38" spans="2:4" ht="28.5" customHeight="1"/>
    <row r="39" spans="2:4" ht="15.75" customHeight="1">
      <c r="B39" s="67"/>
    </row>
    <row r="40" spans="2:4" ht="15.75" customHeight="1">
      <c r="B40" s="67"/>
    </row>
    <row r="41" spans="2:4" ht="19.5" customHeight="1">
      <c r="B41" s="256" t="s">
        <v>185</v>
      </c>
      <c r="C41" s="256"/>
      <c r="D41" s="256"/>
    </row>
    <row r="42" spans="2:4" ht="15.75" customHeight="1">
      <c r="B42" s="64" t="s">
        <v>186</v>
      </c>
      <c r="C42" s="56" t="s">
        <v>37</v>
      </c>
      <c r="D42" s="56" t="s">
        <v>182</v>
      </c>
    </row>
    <row r="43" spans="2:4" ht="15.75" customHeight="1">
      <c r="B43" s="48" t="s">
        <v>129</v>
      </c>
      <c r="C43" s="49" t="s">
        <v>39</v>
      </c>
      <c r="D43" s="65">
        <v>110</v>
      </c>
    </row>
    <row r="44" spans="2:4" ht="15.75" customHeight="1">
      <c r="B44" s="48" t="s">
        <v>187</v>
      </c>
      <c r="C44" s="49" t="s">
        <v>41</v>
      </c>
      <c r="D44" s="65">
        <v>-6.77</v>
      </c>
    </row>
    <row r="45" spans="2:4" ht="30.75" customHeight="1">
      <c r="B45" s="48" t="s">
        <v>130</v>
      </c>
      <c r="C45" s="49" t="s">
        <v>43</v>
      </c>
      <c r="D45" s="65">
        <v>383.02</v>
      </c>
    </row>
    <row r="46" spans="2:4" ht="15.75" customHeight="1">
      <c r="B46" s="48" t="s">
        <v>131</v>
      </c>
      <c r="C46" s="49" t="s">
        <v>45</v>
      </c>
      <c r="D46" s="65">
        <v>0</v>
      </c>
    </row>
    <row r="47" spans="2:4" ht="15.75" customHeight="1">
      <c r="B47" s="48" t="s">
        <v>132</v>
      </c>
      <c r="C47" s="49" t="s">
        <v>188</v>
      </c>
      <c r="D47" s="65"/>
    </row>
    <row r="48" spans="2:4" ht="15.75" customHeight="1">
      <c r="B48" s="48" t="s">
        <v>133</v>
      </c>
      <c r="C48" s="49" t="s">
        <v>49</v>
      </c>
      <c r="D48" s="65">
        <v>0</v>
      </c>
    </row>
    <row r="49" spans="1:6" ht="15.75" customHeight="1">
      <c r="B49" s="48" t="s">
        <v>134</v>
      </c>
      <c r="C49" s="49" t="s">
        <v>51</v>
      </c>
      <c r="D49" s="65">
        <v>0</v>
      </c>
    </row>
    <row r="50" spans="1:6" ht="42.75" customHeight="1">
      <c r="B50" s="257" t="s">
        <v>189</v>
      </c>
      <c r="C50" s="258"/>
      <c r="D50" s="66">
        <f>SUM(D43:D49)</f>
        <v>486.25</v>
      </c>
    </row>
    <row r="51" spans="1:6" ht="15.75" customHeight="1">
      <c r="B51" s="263" t="s">
        <v>190</v>
      </c>
      <c r="C51" s="263"/>
      <c r="D51" s="263"/>
    </row>
    <row r="52" spans="1:6" ht="15.75" customHeight="1">
      <c r="B52" s="264"/>
      <c r="C52" s="264"/>
      <c r="D52" s="264"/>
    </row>
    <row r="53" spans="1:6" ht="15.75" customHeight="1">
      <c r="B53" s="67"/>
    </row>
    <row r="54" spans="1:6" ht="18.75" customHeight="1">
      <c r="B54" s="68"/>
    </row>
    <row r="55" spans="1:6" ht="19.5" customHeight="1">
      <c r="B55" s="265" t="s">
        <v>191</v>
      </c>
      <c r="C55" s="265"/>
      <c r="D55" s="265"/>
    </row>
    <row r="56" spans="1:6" ht="19.5" customHeight="1">
      <c r="B56" s="266"/>
      <c r="C56" s="266"/>
      <c r="D56" s="266"/>
    </row>
    <row r="57" spans="1:6" ht="15.75" customHeight="1">
      <c r="B57" s="64" t="s">
        <v>192</v>
      </c>
      <c r="C57" s="56" t="s">
        <v>193</v>
      </c>
      <c r="D57" s="56" t="s">
        <v>182</v>
      </c>
    </row>
    <row r="58" spans="1:6" ht="15.75" customHeight="1">
      <c r="B58" s="46" t="s">
        <v>129</v>
      </c>
      <c r="C58" s="69" t="s">
        <v>263</v>
      </c>
      <c r="D58" s="70">
        <v>120</v>
      </c>
    </row>
    <row r="59" spans="1:6" ht="15.75" customHeight="1">
      <c r="A59" s="31"/>
      <c r="B59" s="46" t="s">
        <v>130</v>
      </c>
      <c r="C59" s="69" t="s">
        <v>264</v>
      </c>
      <c r="D59" s="70">
        <v>35</v>
      </c>
      <c r="E59" s="31"/>
      <c r="F59" s="31"/>
    </row>
    <row r="60" spans="1:6" ht="15.75" customHeight="1">
      <c r="B60" s="46" t="s">
        <v>131</v>
      </c>
      <c r="C60" s="69" t="s">
        <v>196</v>
      </c>
      <c r="D60" s="70">
        <f>'Materiais e Equipamentos'!I62</f>
        <v>0</v>
      </c>
    </row>
    <row r="61" spans="1:6" ht="15.75" customHeight="1">
      <c r="B61" s="46" t="s">
        <v>132</v>
      </c>
      <c r="C61" s="69" t="s">
        <v>112</v>
      </c>
      <c r="D61" s="70">
        <v>0</v>
      </c>
    </row>
    <row r="62" spans="1:6" ht="15.75" customHeight="1">
      <c r="B62" s="257" t="s">
        <v>197</v>
      </c>
      <c r="C62" s="258"/>
      <c r="D62" s="66">
        <f>SUM(D58:D60)</f>
        <v>155</v>
      </c>
    </row>
    <row r="63" spans="1:6" ht="15.75" customHeight="1">
      <c r="B63" s="260" t="s">
        <v>198</v>
      </c>
      <c r="C63" s="260"/>
      <c r="D63" s="260"/>
    </row>
    <row r="64" spans="1:6" ht="15.75" customHeight="1">
      <c r="B64" s="71"/>
      <c r="C64" s="71"/>
      <c r="D64" s="71"/>
    </row>
    <row r="65" spans="2:5" ht="15.75" customHeight="1">
      <c r="B65" s="67"/>
    </row>
    <row r="66" spans="2:5" ht="18.75" customHeight="1">
      <c r="B66" s="267" t="s">
        <v>199</v>
      </c>
      <c r="C66" s="267"/>
      <c r="D66" s="267"/>
      <c r="E66" s="267"/>
    </row>
    <row r="67" spans="2:5" ht="18.75" customHeight="1">
      <c r="B67" s="68"/>
    </row>
    <row r="68" spans="2:5" ht="19.5" customHeight="1">
      <c r="B68" s="256" t="s">
        <v>200</v>
      </c>
      <c r="C68" s="256"/>
      <c r="D68" s="256"/>
      <c r="E68" s="256"/>
    </row>
    <row r="69" spans="2:5" ht="29.25" customHeight="1">
      <c r="B69" s="64" t="s">
        <v>70</v>
      </c>
      <c r="C69" s="56" t="s">
        <v>201</v>
      </c>
      <c r="D69" s="56" t="s">
        <v>202</v>
      </c>
      <c r="E69" s="56" t="s">
        <v>182</v>
      </c>
    </row>
    <row r="70" spans="2:5" ht="15.75" customHeight="1">
      <c r="B70" s="57" t="s">
        <v>129</v>
      </c>
      <c r="C70" s="49" t="s">
        <v>203</v>
      </c>
      <c r="D70" s="72">
        <v>0.2</v>
      </c>
      <c r="E70" s="65">
        <f t="shared" ref="E70:E78" si="0">D70*$D$36</f>
        <v>284.38320000000004</v>
      </c>
    </row>
    <row r="71" spans="2:5" ht="15.75" customHeight="1">
      <c r="B71" s="57" t="s">
        <v>130</v>
      </c>
      <c r="C71" s="49" t="s">
        <v>204</v>
      </c>
      <c r="D71" s="72">
        <v>1.4999999999999999E-2</v>
      </c>
      <c r="E71" s="65">
        <f t="shared" si="0"/>
        <v>21.328740000000003</v>
      </c>
    </row>
    <row r="72" spans="2:5" ht="15.75" customHeight="1">
      <c r="B72" s="57" t="s">
        <v>131</v>
      </c>
      <c r="C72" s="49" t="s">
        <v>205</v>
      </c>
      <c r="D72" s="72">
        <v>0.01</v>
      </c>
      <c r="E72" s="65">
        <f t="shared" si="0"/>
        <v>14.219160000000002</v>
      </c>
    </row>
    <row r="73" spans="2:5" ht="15.75" customHeight="1">
      <c r="B73" s="57" t="s">
        <v>132</v>
      </c>
      <c r="C73" s="49" t="s">
        <v>206</v>
      </c>
      <c r="D73" s="72">
        <v>2E-3</v>
      </c>
      <c r="E73" s="65">
        <f t="shared" si="0"/>
        <v>2.8438320000000004</v>
      </c>
    </row>
    <row r="74" spans="2:5" ht="15.75" customHeight="1">
      <c r="B74" s="57" t="s">
        <v>133</v>
      </c>
      <c r="C74" s="73" t="s">
        <v>207</v>
      </c>
      <c r="D74" s="72">
        <v>2.5000000000000001E-2</v>
      </c>
      <c r="E74" s="65">
        <f t="shared" si="0"/>
        <v>35.547900000000006</v>
      </c>
    </row>
    <row r="75" spans="2:5" ht="15.75" customHeight="1">
      <c r="B75" s="57" t="s">
        <v>134</v>
      </c>
      <c r="C75" s="49" t="s">
        <v>208</v>
      </c>
      <c r="D75" s="72">
        <v>0.08</v>
      </c>
      <c r="E75" s="65">
        <f t="shared" si="0"/>
        <v>113.75328000000002</v>
      </c>
    </row>
    <row r="76" spans="2:5" ht="30.75" customHeight="1">
      <c r="B76" s="57" t="s">
        <v>136</v>
      </c>
      <c r="C76" s="49" t="s">
        <v>209</v>
      </c>
      <c r="D76" s="72">
        <v>1.8200000000000001E-2</v>
      </c>
      <c r="E76" s="65">
        <f t="shared" si="0"/>
        <v>25.878871200000006</v>
      </c>
    </row>
    <row r="77" spans="2:5" ht="15.75" customHeight="1">
      <c r="B77" s="57" t="s">
        <v>210</v>
      </c>
      <c r="C77" s="49" t="s">
        <v>211</v>
      </c>
      <c r="D77" s="72">
        <v>6.0000000000000001E-3</v>
      </c>
      <c r="E77" s="65">
        <f t="shared" si="0"/>
        <v>8.5314960000000006</v>
      </c>
    </row>
    <row r="78" spans="2:5" ht="15.75" customHeight="1">
      <c r="B78" s="55" t="s">
        <v>212</v>
      </c>
      <c r="C78" s="74"/>
      <c r="D78" s="75">
        <f>SUM(D70:D77)</f>
        <v>0.35620000000000007</v>
      </c>
      <c r="E78" s="76">
        <f t="shared" si="0"/>
        <v>506.48647920000019</v>
      </c>
    </row>
    <row r="79" spans="2:5" ht="15.75" customHeight="1">
      <c r="B79" s="67"/>
    </row>
    <row r="80" spans="2:5" ht="19.5" customHeight="1">
      <c r="B80" s="256" t="s">
        <v>213</v>
      </c>
      <c r="C80" s="256"/>
      <c r="D80" s="256"/>
      <c r="E80" s="256"/>
    </row>
    <row r="81" spans="2:5" ht="15.75" customHeight="1">
      <c r="B81" s="64" t="s">
        <v>72</v>
      </c>
      <c r="C81" s="56" t="s">
        <v>214</v>
      </c>
      <c r="D81" s="56" t="s">
        <v>202</v>
      </c>
      <c r="E81" s="56" t="s">
        <v>182</v>
      </c>
    </row>
    <row r="82" spans="2:5" ht="15.75" customHeight="1">
      <c r="B82" s="57" t="s">
        <v>129</v>
      </c>
      <c r="C82" s="49" t="s">
        <v>71</v>
      </c>
      <c r="D82" s="72">
        <v>8.3299999999999999E-2</v>
      </c>
      <c r="E82" s="65">
        <f>D82*$D$36</f>
        <v>118.44560280000002</v>
      </c>
    </row>
    <row r="83" spans="2:5" ht="15.75" customHeight="1">
      <c r="B83" s="57"/>
      <c r="C83" s="77" t="s">
        <v>215</v>
      </c>
      <c r="D83" s="72">
        <f t="shared" ref="D83:E83" si="1">SUM(D82)</f>
        <v>8.3299999999999999E-2</v>
      </c>
      <c r="E83" s="65">
        <f t="shared" si="1"/>
        <v>118.44560280000002</v>
      </c>
    </row>
    <row r="84" spans="2:5" ht="30.75" customHeight="1">
      <c r="B84" s="57" t="s">
        <v>130</v>
      </c>
      <c r="C84" s="49" t="s">
        <v>216</v>
      </c>
      <c r="D84" s="72">
        <f>D78*D83</f>
        <v>2.9671460000000007E-2</v>
      </c>
      <c r="E84" s="65">
        <f>D84*$D$36</f>
        <v>42.190323717360016</v>
      </c>
    </row>
    <row r="85" spans="2:5" ht="15.75" customHeight="1">
      <c r="B85" s="55" t="s">
        <v>212</v>
      </c>
      <c r="C85" s="74"/>
      <c r="D85" s="75">
        <f t="shared" ref="D85:E85" si="2">SUM(D84,D83)</f>
        <v>0.11297146000000001</v>
      </c>
      <c r="E85" s="66">
        <f t="shared" si="2"/>
        <v>160.63592651736002</v>
      </c>
    </row>
    <row r="86" spans="2:5" ht="15.75" customHeight="1">
      <c r="B86" s="67"/>
    </row>
    <row r="87" spans="2:5" ht="19.5" customHeight="1">
      <c r="B87" s="256" t="s">
        <v>217</v>
      </c>
      <c r="C87" s="256"/>
      <c r="D87" s="256"/>
      <c r="E87" s="256"/>
    </row>
    <row r="88" spans="2:5" ht="15.75" customHeight="1">
      <c r="B88" s="64" t="s">
        <v>74</v>
      </c>
      <c r="C88" s="56" t="s">
        <v>218</v>
      </c>
      <c r="D88" s="56" t="s">
        <v>202</v>
      </c>
      <c r="E88" s="56" t="s">
        <v>182</v>
      </c>
    </row>
    <row r="89" spans="2:5" ht="15.75" customHeight="1">
      <c r="B89" s="57" t="s">
        <v>129</v>
      </c>
      <c r="C89" s="49" t="s">
        <v>218</v>
      </c>
      <c r="D89" s="72">
        <v>6.4999999999999997E-3</v>
      </c>
      <c r="E89" s="65">
        <f t="shared" ref="E89:E90" si="3">D89*$D$36</f>
        <v>9.2424540000000004</v>
      </c>
    </row>
    <row r="90" spans="2:5" ht="30.75" customHeight="1">
      <c r="B90" s="57" t="s">
        <v>130</v>
      </c>
      <c r="C90" s="49" t="s">
        <v>219</v>
      </c>
      <c r="D90" s="72">
        <f>D78*D89</f>
        <v>2.3153000000000002E-3</v>
      </c>
      <c r="E90" s="65">
        <f t="shared" si="3"/>
        <v>3.2921621148000004</v>
      </c>
    </row>
    <row r="91" spans="2:5" ht="15.75" customHeight="1">
      <c r="B91" s="55" t="s">
        <v>212</v>
      </c>
      <c r="C91" s="74"/>
      <c r="D91" s="75">
        <f t="shared" ref="D91:E91" si="4">SUM(D90,D89)</f>
        <v>8.8152999999999999E-3</v>
      </c>
      <c r="E91" s="66">
        <f t="shared" si="4"/>
        <v>12.5346161148</v>
      </c>
    </row>
    <row r="92" spans="2:5" ht="18.75" customHeight="1">
      <c r="B92" s="68"/>
    </row>
    <row r="93" spans="2:5" ht="19.5" customHeight="1">
      <c r="B93" s="256" t="s">
        <v>220</v>
      </c>
      <c r="C93" s="256"/>
      <c r="D93" s="256"/>
      <c r="E93" s="256"/>
    </row>
    <row r="94" spans="2:5" ht="15.75" customHeight="1">
      <c r="B94" s="64" t="s">
        <v>76</v>
      </c>
      <c r="C94" s="56" t="s">
        <v>69</v>
      </c>
      <c r="D94" s="56" t="s">
        <v>202</v>
      </c>
      <c r="E94" s="56" t="s">
        <v>182</v>
      </c>
    </row>
    <row r="95" spans="2:5" ht="15.75" customHeight="1">
      <c r="B95" s="57" t="s">
        <v>129</v>
      </c>
      <c r="C95" s="49" t="s">
        <v>79</v>
      </c>
      <c r="D95" s="72">
        <v>8.0000000000000004E-4</v>
      </c>
      <c r="E95" s="65">
        <f t="shared" ref="E95:E100" si="5">D95*$D$36</f>
        <v>1.1375328000000002</v>
      </c>
    </row>
    <row r="96" spans="2:5" ht="30.75" customHeight="1">
      <c r="B96" s="57" t="s">
        <v>130</v>
      </c>
      <c r="C96" s="49" t="s">
        <v>221</v>
      </c>
      <c r="D96" s="72">
        <f>D75*D95</f>
        <v>6.4000000000000011E-5</v>
      </c>
      <c r="E96" s="65">
        <f t="shared" si="5"/>
        <v>9.1002624000000032E-2</v>
      </c>
    </row>
    <row r="97" spans="2:5" ht="30.75" customHeight="1">
      <c r="B97" s="57" t="s">
        <v>131</v>
      </c>
      <c r="C97" s="49" t="s">
        <v>222</v>
      </c>
      <c r="D97" s="72">
        <v>0.04</v>
      </c>
      <c r="E97" s="65">
        <f t="shared" si="5"/>
        <v>56.876640000000009</v>
      </c>
    </row>
    <row r="98" spans="2:5" ht="15.75" customHeight="1">
      <c r="B98" s="57" t="s">
        <v>132</v>
      </c>
      <c r="C98" s="49" t="s">
        <v>85</v>
      </c>
      <c r="D98" s="72">
        <v>2.0000000000000001E-4</v>
      </c>
      <c r="E98" s="65">
        <f t="shared" si="5"/>
        <v>0.28438320000000006</v>
      </c>
    </row>
    <row r="99" spans="2:5" ht="30.75" customHeight="1">
      <c r="B99" s="57" t="s">
        <v>133</v>
      </c>
      <c r="C99" s="49" t="s">
        <v>223</v>
      </c>
      <c r="D99" s="72">
        <f>D78*D98</f>
        <v>7.1240000000000016E-5</v>
      </c>
      <c r="E99" s="65">
        <f t="shared" si="5"/>
        <v>0.10129729584000004</v>
      </c>
    </row>
    <row r="100" spans="2:5" ht="30.75" customHeight="1">
      <c r="B100" s="57" t="s">
        <v>134</v>
      </c>
      <c r="C100" s="73" t="s">
        <v>224</v>
      </c>
      <c r="D100" s="72">
        <v>1E-4</v>
      </c>
      <c r="E100" s="65">
        <f t="shared" si="5"/>
        <v>0.14219160000000003</v>
      </c>
    </row>
    <row r="101" spans="2:5" ht="15.75" customHeight="1">
      <c r="B101" s="55" t="s">
        <v>225</v>
      </c>
      <c r="C101" s="74"/>
      <c r="D101" s="75">
        <f t="shared" ref="D101:E101" si="6">SUM(D95:D100)</f>
        <v>4.1235239999999999E-2</v>
      </c>
      <c r="E101" s="66">
        <f t="shared" si="6"/>
        <v>58.633047519840005</v>
      </c>
    </row>
    <row r="102" spans="2:5" ht="18.75" customHeight="1">
      <c r="B102" s="68"/>
    </row>
    <row r="103" spans="2:5" ht="19.5" customHeight="1">
      <c r="B103" s="256" t="s">
        <v>226</v>
      </c>
      <c r="C103" s="256"/>
      <c r="D103" s="256"/>
      <c r="E103" s="256"/>
    </row>
    <row r="104" spans="2:5" ht="43.5" customHeight="1">
      <c r="B104" s="64" t="s">
        <v>78</v>
      </c>
      <c r="C104" s="56" t="s">
        <v>227</v>
      </c>
      <c r="D104" s="56" t="s">
        <v>202</v>
      </c>
      <c r="E104" s="56" t="s">
        <v>182</v>
      </c>
    </row>
    <row r="105" spans="2:5" ht="30.75" customHeight="1">
      <c r="B105" s="57" t="s">
        <v>129</v>
      </c>
      <c r="C105" s="49" t="s">
        <v>92</v>
      </c>
      <c r="D105" s="72">
        <v>0.1111</v>
      </c>
      <c r="E105" s="65">
        <f t="shared" ref="E105:E109" si="7">D105*$D$36</f>
        <v>157.97486760000004</v>
      </c>
    </row>
    <row r="106" spans="2:5" ht="15.75" customHeight="1">
      <c r="B106" s="57" t="s">
        <v>130</v>
      </c>
      <c r="C106" s="49" t="s">
        <v>94</v>
      </c>
      <c r="D106" s="72">
        <v>1E-4</v>
      </c>
      <c r="E106" s="65">
        <f t="shared" si="7"/>
        <v>0.14219160000000003</v>
      </c>
    </row>
    <row r="107" spans="2:5" ht="15.75" customHeight="1">
      <c r="B107" s="57" t="s">
        <v>131</v>
      </c>
      <c r="C107" s="49" t="s">
        <v>96</v>
      </c>
      <c r="D107" s="72">
        <v>1E-4</v>
      </c>
      <c r="E107" s="65">
        <f t="shared" si="7"/>
        <v>0.14219160000000003</v>
      </c>
    </row>
    <row r="108" spans="2:5" ht="15.75" customHeight="1">
      <c r="B108" s="57" t="s">
        <v>132</v>
      </c>
      <c r="C108" s="49" t="s">
        <v>98</v>
      </c>
      <c r="D108" s="72">
        <v>1E-4</v>
      </c>
      <c r="E108" s="65">
        <f t="shared" si="7"/>
        <v>0.14219160000000003</v>
      </c>
    </row>
    <row r="109" spans="2:5" ht="15.75" customHeight="1">
      <c r="B109" s="57" t="s">
        <v>133</v>
      </c>
      <c r="C109" s="49" t="s">
        <v>100</v>
      </c>
      <c r="D109" s="72">
        <v>2.0000000000000001E-4</v>
      </c>
      <c r="E109" s="65">
        <f t="shared" si="7"/>
        <v>0.28438320000000006</v>
      </c>
    </row>
    <row r="110" spans="2:5" ht="15.75" customHeight="1">
      <c r="B110" s="57" t="s">
        <v>134</v>
      </c>
      <c r="C110" s="49" t="s">
        <v>112</v>
      </c>
      <c r="D110" s="72"/>
      <c r="E110" s="65"/>
    </row>
    <row r="111" spans="2:5" ht="15.75" customHeight="1">
      <c r="B111" s="57"/>
      <c r="C111" s="77" t="s">
        <v>215</v>
      </c>
      <c r="D111" s="72">
        <f t="shared" ref="D111:E111" si="8">SUM(D105:D110)</f>
        <v>0.11160000000000002</v>
      </c>
      <c r="E111" s="78">
        <f t="shared" si="8"/>
        <v>158.68582560000002</v>
      </c>
    </row>
    <row r="112" spans="2:5" ht="30.75" customHeight="1">
      <c r="B112" s="57" t="s">
        <v>136</v>
      </c>
      <c r="C112" s="49" t="s">
        <v>228</v>
      </c>
      <c r="D112" s="72">
        <f>D78*D111</f>
        <v>3.9751920000000017E-2</v>
      </c>
      <c r="E112" s="65">
        <f>D112*$D$36</f>
        <v>56.523891078720034</v>
      </c>
    </row>
    <row r="113" spans="2:5" ht="15.75" customHeight="1">
      <c r="B113" s="55" t="s">
        <v>225</v>
      </c>
      <c r="C113" s="74"/>
      <c r="D113" s="75">
        <f t="shared" ref="D113:E113" si="9">SUM(D111:D112)</f>
        <v>0.15135192000000003</v>
      </c>
      <c r="E113" s="66">
        <f t="shared" si="9"/>
        <v>215.20971667872004</v>
      </c>
    </row>
    <row r="114" spans="2:5" ht="18.75" customHeight="1">
      <c r="B114" s="68"/>
    </row>
    <row r="115" spans="2:5" ht="15.75" customHeight="1">
      <c r="B115" s="79"/>
    </row>
    <row r="116" spans="2:5" ht="15.75" customHeight="1">
      <c r="B116" s="261" t="s">
        <v>229</v>
      </c>
      <c r="C116" s="261"/>
      <c r="D116" s="261"/>
      <c r="E116" s="261"/>
    </row>
    <row r="117" spans="2:5" ht="15.75" customHeight="1">
      <c r="B117" s="67"/>
    </row>
    <row r="118" spans="2:5" ht="29.25" customHeight="1">
      <c r="B118" s="64">
        <v>4</v>
      </c>
      <c r="C118" s="56" t="s">
        <v>230</v>
      </c>
      <c r="D118" s="56" t="s">
        <v>182</v>
      </c>
    </row>
    <row r="119" spans="2:5" ht="30.75" customHeight="1">
      <c r="B119" s="48" t="s">
        <v>70</v>
      </c>
      <c r="C119" s="49" t="s">
        <v>231</v>
      </c>
      <c r="D119" s="65">
        <f>E78</f>
        <v>506.48647920000019</v>
      </c>
    </row>
    <row r="120" spans="2:5" ht="15.75" customHeight="1">
      <c r="B120" s="48" t="s">
        <v>72</v>
      </c>
      <c r="C120" s="49" t="s">
        <v>232</v>
      </c>
      <c r="D120" s="65">
        <f>E85</f>
        <v>160.63592651736002</v>
      </c>
    </row>
    <row r="121" spans="2:5" ht="15.75" customHeight="1">
      <c r="B121" s="48" t="s">
        <v>74</v>
      </c>
      <c r="C121" s="49" t="s">
        <v>218</v>
      </c>
      <c r="D121" s="65">
        <f>E91</f>
        <v>12.5346161148</v>
      </c>
    </row>
    <row r="122" spans="2:5" ht="15.75" customHeight="1">
      <c r="B122" s="48" t="s">
        <v>76</v>
      </c>
      <c r="C122" s="49" t="s">
        <v>233</v>
      </c>
      <c r="D122" s="65">
        <f>E101</f>
        <v>58.633047519840005</v>
      </c>
    </row>
    <row r="123" spans="2:5" ht="30.75" customHeight="1">
      <c r="B123" s="48" t="s">
        <v>78</v>
      </c>
      <c r="C123" s="49" t="s">
        <v>234</v>
      </c>
      <c r="D123" s="65">
        <f>E113</f>
        <v>215.20971667872004</v>
      </c>
    </row>
    <row r="124" spans="2:5" ht="15.75" customHeight="1">
      <c r="B124" s="48" t="s">
        <v>80</v>
      </c>
      <c r="C124" s="49" t="s">
        <v>235</v>
      </c>
      <c r="D124" s="73"/>
    </row>
    <row r="125" spans="2:5" ht="15.75" customHeight="1">
      <c r="B125" s="55" t="s">
        <v>225</v>
      </c>
      <c r="C125" s="74"/>
      <c r="D125" s="66">
        <f>SUM(D119:D124)</f>
        <v>953.4997860307202</v>
      </c>
    </row>
    <row r="126" spans="2:5" ht="15.75" customHeight="1">
      <c r="B126" s="67"/>
    </row>
    <row r="127" spans="2:5" ht="15.75" customHeight="1">
      <c r="B127" s="67"/>
    </row>
    <row r="128" spans="2:5" ht="19.5" customHeight="1">
      <c r="B128" s="256" t="s">
        <v>236</v>
      </c>
      <c r="C128" s="256"/>
      <c r="D128" s="256"/>
      <c r="E128" s="256"/>
    </row>
    <row r="129" spans="2:5" ht="29.25" customHeight="1">
      <c r="B129" s="64" t="s">
        <v>70</v>
      </c>
      <c r="C129" s="56" t="s">
        <v>113</v>
      </c>
      <c r="D129" s="56" t="s">
        <v>202</v>
      </c>
      <c r="E129" s="56" t="s">
        <v>182</v>
      </c>
    </row>
    <row r="130" spans="2:5" ht="15.75" customHeight="1">
      <c r="B130" s="57" t="s">
        <v>129</v>
      </c>
      <c r="C130" s="49" t="s">
        <v>154</v>
      </c>
      <c r="D130" s="72">
        <v>2.5000000000000001E-2</v>
      </c>
      <c r="E130" s="65">
        <f>D130*D155</f>
        <v>75.416644650768021</v>
      </c>
    </row>
    <row r="131" spans="2:5" ht="15.75" customHeight="1">
      <c r="B131" s="57" t="s">
        <v>130</v>
      </c>
      <c r="C131" s="49" t="s">
        <v>117</v>
      </c>
      <c r="D131" s="72">
        <v>0.1</v>
      </c>
      <c r="E131" s="65">
        <f>D131*(E130+D155)</f>
        <v>309.20824306814887</v>
      </c>
    </row>
    <row r="132" spans="2:5" ht="15.75" customHeight="1">
      <c r="B132" s="57" t="s">
        <v>131</v>
      </c>
      <c r="C132" s="49" t="s">
        <v>237</v>
      </c>
      <c r="D132" s="72">
        <f>SUM(D133,D136,D137)</f>
        <v>6.6500000000000004E-2</v>
      </c>
      <c r="E132" s="65">
        <f>SUM(E133,E137)</f>
        <v>245.18157777117648</v>
      </c>
    </row>
    <row r="133" spans="2:5" ht="15.75" customHeight="1">
      <c r="B133" s="57" t="s">
        <v>238</v>
      </c>
      <c r="C133" s="49" t="s">
        <v>239</v>
      </c>
      <c r="D133" s="72">
        <f>SUM(D134:D135)</f>
        <v>3.6499999999999998E-2</v>
      </c>
      <c r="E133" s="65">
        <f>SUM(E134,E135)</f>
        <v>134.57334719771342</v>
      </c>
    </row>
    <row r="134" spans="2:5" ht="15.75" customHeight="1">
      <c r="B134" s="57" t="s">
        <v>240</v>
      </c>
      <c r="C134" s="49" t="s">
        <v>241</v>
      </c>
      <c r="D134" s="72">
        <v>6.4999999999999997E-3</v>
      </c>
      <c r="E134" s="65">
        <f t="shared" ref="E134:E135" si="10">D134*($E$130+$E$131+$D$155/0.9135)</f>
        <v>23.965116624250335</v>
      </c>
    </row>
    <row r="135" spans="2:5" ht="15.75" customHeight="1">
      <c r="B135" s="57" t="s">
        <v>242</v>
      </c>
      <c r="C135" s="49" t="s">
        <v>243</v>
      </c>
      <c r="D135" s="72">
        <v>0.03</v>
      </c>
      <c r="E135" s="65">
        <f t="shared" si="10"/>
        <v>110.60823057346308</v>
      </c>
    </row>
    <row r="136" spans="2:5" ht="15.75" customHeight="1">
      <c r="B136" s="57" t="s">
        <v>244</v>
      </c>
      <c r="C136" s="49" t="s">
        <v>245</v>
      </c>
      <c r="D136" s="72">
        <v>0</v>
      </c>
      <c r="E136" s="65">
        <f>D136*($E$130+$E$131+$D$155)</f>
        <v>0</v>
      </c>
    </row>
    <row r="137" spans="2:5" ht="15.75" customHeight="1">
      <c r="B137" s="57" t="s">
        <v>246</v>
      </c>
      <c r="C137" s="73" t="s">
        <v>247</v>
      </c>
      <c r="D137" s="72">
        <v>0.03</v>
      </c>
      <c r="E137" s="65">
        <f>E138</f>
        <v>110.60823057346308</v>
      </c>
    </row>
    <row r="138" spans="2:5" ht="15.75" customHeight="1">
      <c r="B138" s="57" t="s">
        <v>248</v>
      </c>
      <c r="C138" s="73" t="s">
        <v>249</v>
      </c>
      <c r="D138" s="72">
        <v>0.03</v>
      </c>
      <c r="E138" s="65">
        <f>D138*($E$130+$E$131+$D$155/0.9135)</f>
        <v>110.60823057346308</v>
      </c>
    </row>
    <row r="139" spans="2:5" ht="15.75" customHeight="1">
      <c r="B139" s="57" t="s">
        <v>250</v>
      </c>
      <c r="C139" s="49" t="s">
        <v>127</v>
      </c>
      <c r="D139" s="72">
        <v>0</v>
      </c>
      <c r="E139" s="65">
        <f>D139*($E$130+$E$131+$D$155)</f>
        <v>0</v>
      </c>
    </row>
    <row r="140" spans="2:5" ht="15.75" customHeight="1">
      <c r="B140" s="55" t="s">
        <v>212</v>
      </c>
      <c r="C140" s="80"/>
      <c r="D140" s="74"/>
      <c r="E140" s="66">
        <f>SUM(E131,E132,E130)</f>
        <v>629.80646549009339</v>
      </c>
    </row>
    <row r="141" spans="2:5" ht="15.75" customHeight="1">
      <c r="B141" s="260" t="s">
        <v>251</v>
      </c>
      <c r="C141" s="260"/>
      <c r="D141" s="260"/>
      <c r="E141" s="260"/>
    </row>
    <row r="142" spans="2:5" ht="15.75" customHeight="1">
      <c r="B142" s="261" t="s">
        <v>252</v>
      </c>
      <c r="C142" s="261"/>
      <c r="D142" s="261"/>
      <c r="E142" s="261"/>
    </row>
    <row r="143" spans="2:5" ht="15.75" customHeight="1">
      <c r="B143" s="67"/>
    </row>
    <row r="144" spans="2:5" ht="15.75" customHeight="1">
      <c r="B144" s="67"/>
    </row>
    <row r="145" spans="2:7" ht="15.75" customHeight="1">
      <c r="B145" s="67"/>
    </row>
    <row r="146" spans="2:7" ht="15.75" customHeight="1">
      <c r="B146" s="67"/>
    </row>
    <row r="147" spans="2:7" ht="15.75" customHeight="1">
      <c r="B147" s="1" t="s">
        <v>253</v>
      </c>
    </row>
    <row r="148" spans="2:7" ht="15.75" customHeight="1">
      <c r="B148" s="262" t="s">
        <v>254</v>
      </c>
      <c r="C148" s="262"/>
      <c r="D148" s="262"/>
      <c r="E148" s="262"/>
    </row>
    <row r="149" spans="2:7" ht="15.75" customHeight="1">
      <c r="B149" s="1"/>
    </row>
    <row r="150" spans="2:7" ht="42.75" customHeight="1">
      <c r="B150" s="55" t="s">
        <v>255</v>
      </c>
      <c r="C150" s="80"/>
      <c r="D150" s="81" t="s">
        <v>256</v>
      </c>
    </row>
    <row r="151" spans="2:7" ht="30.75" customHeight="1">
      <c r="B151" s="57" t="s">
        <v>129</v>
      </c>
      <c r="C151" s="82" t="s">
        <v>257</v>
      </c>
      <c r="D151" s="83">
        <f>D36</f>
        <v>1421.9160000000002</v>
      </c>
    </row>
    <row r="152" spans="2:7" ht="30.75" customHeight="1">
      <c r="B152" s="57" t="s">
        <v>130</v>
      </c>
      <c r="C152" s="82" t="s">
        <v>258</v>
      </c>
      <c r="D152" s="84">
        <f>D50</f>
        <v>486.25</v>
      </c>
    </row>
    <row r="153" spans="2:7" ht="45.75" customHeight="1">
      <c r="B153" s="57" t="s">
        <v>131</v>
      </c>
      <c r="C153" s="82" t="s">
        <v>259</v>
      </c>
      <c r="D153" s="84">
        <f>D62</f>
        <v>155</v>
      </c>
    </row>
    <row r="154" spans="2:7" ht="30.75" customHeight="1">
      <c r="B154" s="57" t="s">
        <v>132</v>
      </c>
      <c r="C154" s="82" t="s">
        <v>230</v>
      </c>
      <c r="D154" s="84">
        <f>D125</f>
        <v>953.4997860307202</v>
      </c>
    </row>
    <row r="155" spans="2:7" ht="28.5" customHeight="1">
      <c r="B155" s="85" t="s">
        <v>260</v>
      </c>
      <c r="C155" s="10"/>
      <c r="D155" s="84">
        <f>SUM(D151:E154)</f>
        <v>3016.6657860307205</v>
      </c>
    </row>
    <row r="156" spans="2:7" ht="30.75" customHeight="1">
      <c r="B156" s="57" t="s">
        <v>133</v>
      </c>
      <c r="C156" s="82" t="s">
        <v>261</v>
      </c>
      <c r="D156" s="84">
        <f>E140</f>
        <v>629.80646549009339</v>
      </c>
    </row>
    <row r="157" spans="2:7" ht="28.5" customHeight="1">
      <c r="B157" s="55" t="s">
        <v>262</v>
      </c>
      <c r="C157" s="80"/>
      <c r="D157" s="86">
        <f>SUM(D155:D156)</f>
        <v>3646.4722515208141</v>
      </c>
    </row>
    <row r="158" spans="2:7" ht="15.75" customHeight="1">
      <c r="G158" s="31"/>
    </row>
    <row r="159" spans="2:7" ht="15.75" customHeight="1"/>
    <row r="160" spans="2:7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6">
    <mergeCell ref="B141:E141"/>
    <mergeCell ref="B142:E142"/>
    <mergeCell ref="B148:E148"/>
    <mergeCell ref="B1:D2"/>
    <mergeCell ref="B51:D52"/>
    <mergeCell ref="B55:D56"/>
    <mergeCell ref="B87:E87"/>
    <mergeCell ref="B93:E93"/>
    <mergeCell ref="B103:E103"/>
    <mergeCell ref="B116:E116"/>
    <mergeCell ref="B128:E128"/>
    <mergeCell ref="B62:C62"/>
    <mergeCell ref="B63:D63"/>
    <mergeCell ref="B66:E66"/>
    <mergeCell ref="B68:E68"/>
    <mergeCell ref="B80:E80"/>
    <mergeCell ref="B25:D25"/>
    <mergeCell ref="B27:D27"/>
    <mergeCell ref="B36:C36"/>
    <mergeCell ref="B41:D41"/>
    <mergeCell ref="B50:C50"/>
    <mergeCell ref="B4:C4"/>
    <mergeCell ref="B6:D6"/>
    <mergeCell ref="B8:D8"/>
    <mergeCell ref="B14:D14"/>
    <mergeCell ref="B19:D19"/>
  </mergeCells>
  <pageMargins left="0.196850393700787" right="0.196850393700787" top="0.196850393700787" bottom="0.196850393700787" header="0" footer="0"/>
  <pageSetup paperSize="9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00"/>
  <sheetViews>
    <sheetView workbookViewId="0">
      <selection sqref="A1:F3"/>
    </sheetView>
  </sheetViews>
  <sheetFormatPr defaultColWidth="14.42578125" defaultRowHeight="15" customHeight="1"/>
  <cols>
    <col min="1" max="1" width="15.140625" customWidth="1"/>
    <col min="2" max="2" width="28" customWidth="1"/>
    <col min="3" max="3" width="11.85546875" customWidth="1"/>
    <col min="4" max="4" width="13.7109375" customWidth="1"/>
    <col min="5" max="5" width="13.28515625" customWidth="1"/>
    <col min="6" max="6" width="12.42578125" customWidth="1"/>
    <col min="7" max="7" width="10.5703125" customWidth="1"/>
    <col min="8" max="9" width="8" customWidth="1"/>
    <col min="10" max="10" width="12.140625" customWidth="1"/>
    <col min="11" max="11" width="13.28515625" customWidth="1"/>
    <col min="12" max="12" width="8" customWidth="1"/>
    <col min="13" max="13" width="12.140625" customWidth="1"/>
    <col min="14" max="14" width="8" customWidth="1"/>
    <col min="15" max="15" width="12.140625" customWidth="1"/>
    <col min="16" max="26" width="8" customWidth="1"/>
  </cols>
  <sheetData>
    <row r="1" spans="1:15">
      <c r="A1" s="271" t="s">
        <v>265</v>
      </c>
      <c r="B1" s="270"/>
      <c r="C1" s="270"/>
      <c r="D1" s="270"/>
      <c r="E1" s="270"/>
      <c r="F1" s="270"/>
    </row>
    <row r="2" spans="1:15" ht="15" customHeight="1">
      <c r="A2" s="270"/>
      <c r="B2" s="270"/>
      <c r="C2" s="270"/>
      <c r="D2" s="270"/>
      <c r="E2" s="270"/>
      <c r="F2" s="270"/>
    </row>
    <row r="3" spans="1:15" ht="15.75" customHeight="1">
      <c r="A3" s="272"/>
      <c r="B3" s="272"/>
      <c r="C3" s="272"/>
      <c r="D3" s="272"/>
      <c r="E3" s="272"/>
      <c r="F3" s="272"/>
    </row>
    <row r="4" spans="1:15" ht="26.25" customHeight="1">
      <c r="A4" s="34" t="s">
        <v>266</v>
      </c>
      <c r="B4" s="35" t="s">
        <v>267</v>
      </c>
      <c r="C4" s="35" t="s">
        <v>268</v>
      </c>
      <c r="D4" s="35" t="s">
        <v>269</v>
      </c>
      <c r="E4" s="35" t="s">
        <v>270</v>
      </c>
      <c r="F4" s="35" t="s">
        <v>271</v>
      </c>
    </row>
    <row r="5" spans="1:15" ht="15.75" customHeight="1">
      <c r="A5" s="273" t="s">
        <v>272</v>
      </c>
      <c r="B5" s="36" t="s">
        <v>273</v>
      </c>
      <c r="C5" s="276">
        <v>1</v>
      </c>
      <c r="D5" s="37">
        <v>4</v>
      </c>
      <c r="E5" s="38">
        <v>40</v>
      </c>
      <c r="F5" s="38"/>
    </row>
    <row r="6" spans="1:15" ht="51.75" customHeight="1">
      <c r="A6" s="274"/>
      <c r="B6" s="36" t="s">
        <v>274</v>
      </c>
      <c r="C6" s="274"/>
      <c r="D6" s="37">
        <v>6</v>
      </c>
      <c r="E6" s="38">
        <v>20</v>
      </c>
      <c r="F6" s="38"/>
    </row>
    <row r="7" spans="1:15" ht="15.75" customHeight="1">
      <c r="A7" s="274"/>
      <c r="B7" s="36" t="s">
        <v>275</v>
      </c>
      <c r="C7" s="274"/>
      <c r="D7" s="37">
        <v>6</v>
      </c>
      <c r="E7" s="38"/>
      <c r="F7" s="38"/>
    </row>
    <row r="8" spans="1:15" ht="26.25" customHeight="1">
      <c r="A8" s="274"/>
      <c r="B8" s="36" t="s">
        <v>276</v>
      </c>
      <c r="C8" s="275"/>
      <c r="D8" s="37">
        <v>4</v>
      </c>
      <c r="E8" s="38"/>
      <c r="F8" s="38"/>
    </row>
    <row r="9" spans="1:15" ht="26.25" customHeight="1">
      <c r="A9" s="275"/>
      <c r="B9" s="34" t="s">
        <v>277</v>
      </c>
      <c r="C9" s="35" t="s">
        <v>278</v>
      </c>
      <c r="D9" s="37" t="s">
        <v>278</v>
      </c>
      <c r="E9" s="39"/>
      <c r="F9" s="39"/>
    </row>
    <row r="10" spans="1:15" ht="26.25" customHeight="1">
      <c r="A10" s="273" t="s">
        <v>279</v>
      </c>
      <c r="B10" s="40" t="s">
        <v>280</v>
      </c>
      <c r="C10" s="276">
        <v>38</v>
      </c>
      <c r="D10" s="37">
        <v>4</v>
      </c>
      <c r="E10" s="38"/>
      <c r="F10" s="38"/>
    </row>
    <row r="11" spans="1:15" ht="39" customHeight="1">
      <c r="A11" s="274"/>
      <c r="B11" s="40" t="s">
        <v>281</v>
      </c>
      <c r="C11" s="274"/>
      <c r="D11" s="37">
        <v>6</v>
      </c>
      <c r="E11" s="38"/>
      <c r="F11" s="38"/>
    </row>
    <row r="12" spans="1:15" ht="26.25" customHeight="1">
      <c r="A12" s="274"/>
      <c r="B12" s="40" t="s">
        <v>282</v>
      </c>
      <c r="C12" s="274"/>
      <c r="D12" s="37">
        <v>6</v>
      </c>
      <c r="E12" s="38"/>
      <c r="F12" s="38"/>
    </row>
    <row r="13" spans="1:15" ht="39" customHeight="1">
      <c r="A13" s="274"/>
      <c r="B13" s="40" t="s">
        <v>283</v>
      </c>
      <c r="C13" s="274"/>
      <c r="D13" s="37">
        <v>4</v>
      </c>
      <c r="E13" s="38"/>
      <c r="F13" s="38"/>
    </row>
    <row r="14" spans="1:15" ht="15.75" customHeight="1">
      <c r="A14" s="274"/>
      <c r="B14" s="40" t="s">
        <v>284</v>
      </c>
      <c r="C14" s="274"/>
      <c r="D14" s="37">
        <v>1</v>
      </c>
      <c r="E14" s="38"/>
      <c r="F14" s="38"/>
    </row>
    <row r="15" spans="1:15" ht="15.75" customHeight="1">
      <c r="A15" s="275"/>
      <c r="B15" s="41" t="s">
        <v>285</v>
      </c>
      <c r="C15" s="41" t="s">
        <v>278</v>
      </c>
      <c r="D15" s="37" t="s">
        <v>278</v>
      </c>
      <c r="E15" s="42" t="s">
        <v>278</v>
      </c>
      <c r="F15" s="38">
        <f>SUM(F10:F14)</f>
        <v>0</v>
      </c>
    </row>
    <row r="16" spans="1: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31"/>
    </row>
    <row r="17" spans="1:16" ht="89.25" customHeight="1">
      <c r="A17" s="27"/>
      <c r="B17" s="28" t="s">
        <v>286</v>
      </c>
      <c r="C17" s="28" t="s">
        <v>287</v>
      </c>
      <c r="D17" s="28" t="s">
        <v>288</v>
      </c>
      <c r="E17" s="28" t="s">
        <v>289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1"/>
    </row>
    <row r="18" spans="1:16" ht="140.25" customHeight="1">
      <c r="A18" s="27" t="s">
        <v>290</v>
      </c>
      <c r="B18" s="32">
        <f>F9</f>
        <v>0</v>
      </c>
      <c r="C18" s="32">
        <f>B18/C5/12</f>
        <v>0</v>
      </c>
      <c r="D18" s="32">
        <f>F15</f>
        <v>0</v>
      </c>
      <c r="E18" s="32">
        <f>D18/C10/12</f>
        <v>0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31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31"/>
    </row>
    <row r="20" spans="1:16">
      <c r="A20" s="269" t="s">
        <v>291</v>
      </c>
      <c r="B20" s="270"/>
      <c r="C20" s="270"/>
      <c r="D20" s="270"/>
      <c r="E20" s="270"/>
      <c r="F20" s="270"/>
      <c r="G20" s="270"/>
      <c r="H20" s="26"/>
      <c r="I20" s="26"/>
      <c r="J20" s="26"/>
      <c r="K20" s="26"/>
      <c r="L20" s="26"/>
      <c r="M20" s="26"/>
      <c r="N20" s="26"/>
      <c r="O20" s="31"/>
    </row>
    <row r="21" spans="1:16" ht="15.75" customHeight="1">
      <c r="A21" s="270"/>
      <c r="B21" s="270"/>
      <c r="C21" s="270"/>
      <c r="D21" s="270"/>
      <c r="E21" s="270"/>
      <c r="F21" s="270"/>
      <c r="G21" s="270"/>
    </row>
    <row r="22" spans="1:16" ht="15.75" customHeight="1">
      <c r="A22" s="270"/>
      <c r="B22" s="270"/>
      <c r="C22" s="270"/>
      <c r="D22" s="270"/>
      <c r="E22" s="270"/>
      <c r="F22" s="270"/>
      <c r="G22" s="270"/>
    </row>
    <row r="23" spans="1:16" ht="15.75" customHeight="1">
      <c r="A23" s="270"/>
      <c r="B23" s="270"/>
      <c r="C23" s="270"/>
      <c r="D23" s="270"/>
      <c r="E23" s="270"/>
      <c r="F23" s="270"/>
      <c r="G23" s="270"/>
    </row>
    <row r="24" spans="1:16" ht="15.75" customHeight="1">
      <c r="A24" s="270"/>
      <c r="B24" s="270"/>
      <c r="C24" s="270"/>
      <c r="D24" s="270"/>
      <c r="E24" s="270"/>
      <c r="F24" s="270"/>
      <c r="G24" s="270"/>
    </row>
    <row r="25" spans="1:16" ht="18.75" customHeight="1"/>
    <row r="26" spans="1:16" ht="15.75" customHeight="1"/>
    <row r="27" spans="1:16" ht="15.75" customHeight="1"/>
    <row r="28" spans="1:16" ht="15.75" customHeight="1"/>
    <row r="29" spans="1:16" ht="15.75" customHeight="1"/>
    <row r="30" spans="1:16" ht="15.75" customHeight="1"/>
    <row r="31" spans="1:16" ht="15.75" customHeight="1"/>
    <row r="32" spans="1:1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20:G24"/>
    <mergeCell ref="A1:F3"/>
    <mergeCell ref="A5:A9"/>
    <mergeCell ref="A10:A15"/>
    <mergeCell ref="C5:C8"/>
    <mergeCell ref="C10:C1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</vt:i4>
      </vt:variant>
    </vt:vector>
  </HeadingPairs>
  <TitlesOfParts>
    <vt:vector size="11" baseType="lpstr">
      <vt:lpstr>Farmacêutica 40h</vt:lpstr>
      <vt:lpstr>Enfermeira 40h</vt:lpstr>
      <vt:lpstr>Assist. Social 30h</vt:lpstr>
      <vt:lpstr>Dentista 40h</vt:lpstr>
      <vt:lpstr>Clínico Geral</vt:lpstr>
      <vt:lpstr>Planilha Modelo</vt:lpstr>
      <vt:lpstr>Planilha 40% insalubre</vt:lpstr>
      <vt:lpstr> Planilha 20% insalubre</vt:lpstr>
      <vt:lpstr>Uniformes</vt:lpstr>
      <vt:lpstr>Materiais e Equipamentos</vt:lpstr>
      <vt:lpstr>' Planilha 20% insalubre'!Area_de_impressao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Porsche</dc:creator>
  <cp:lastModifiedBy>Solange Munsio Compagnoni</cp:lastModifiedBy>
  <cp:lastPrinted>2024-06-04T12:50:44Z</cp:lastPrinted>
  <dcterms:created xsi:type="dcterms:W3CDTF">2021-01-18T17:32:00Z</dcterms:created>
  <dcterms:modified xsi:type="dcterms:W3CDTF">2024-06-05T13:14:03Z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CC0587EBFD9E4F04A01BB8D49A62A38B</vt:lpwstr>
  </property>
  <property fmtid="{D5CDD505-2E9C-101B-9397-08002B2CF9AE}" pid="3" name="KSOProductBuildVer">
    <vt:lpwstr>1046-11.2.0.11486</vt:lpwstr>
  </property>
</Properties>
</file>